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4735" windowHeight="12360"/>
  </bookViews>
  <sheets>
    <sheet name="Input Form" sheetId="1" r:id="rId1"/>
    <sheet name="Answer Sheet" sheetId="2" r:id="rId2"/>
    <sheet name="Sheet3" sheetId="3" r:id="rId3"/>
  </sheets>
  <definedNames>
    <definedName name="_xlnm.Print_Area" localSheetId="1">'Answer Sheet'!$A$1:$M$28</definedName>
    <definedName name="_xlnm.Print_Area" localSheetId="0">'Input Form'!$A$1:$O$111</definedName>
  </definedNames>
  <calcPr calcId="125725"/>
</workbook>
</file>

<file path=xl/calcChain.xml><?xml version="1.0" encoding="utf-8"?>
<calcChain xmlns="http://schemas.openxmlformats.org/spreadsheetml/2006/main">
  <c r="L50" i="1"/>
  <c r="L70"/>
  <c r="D32"/>
  <c r="L28"/>
  <c r="L12"/>
  <c r="D12"/>
  <c r="D16"/>
  <c r="D22"/>
  <c r="D26"/>
  <c r="L14"/>
  <c r="L10"/>
  <c r="L16"/>
  <c r="D30"/>
  <c r="D34"/>
  <c r="L24"/>
  <c r="L18"/>
  <c r="L32"/>
  <c r="L20"/>
  <c r="L22"/>
  <c r="L26"/>
  <c r="L30"/>
  <c r="L34"/>
  <c r="D108"/>
  <c r="D99"/>
  <c r="D95"/>
  <c r="D94"/>
  <c r="L52"/>
  <c r="L48"/>
  <c r="L46"/>
  <c r="L44"/>
  <c r="L42"/>
  <c r="L40"/>
  <c r="L38"/>
  <c r="L36"/>
  <c r="L82"/>
  <c r="L80"/>
  <c r="L78"/>
  <c r="L76"/>
  <c r="L74"/>
  <c r="L72"/>
  <c r="L68"/>
  <c r="L66"/>
  <c r="L56"/>
  <c r="L54"/>
  <c r="D64"/>
  <c r="L64"/>
  <c r="D62"/>
  <c r="L62"/>
  <c r="D60"/>
  <c r="L60"/>
  <c r="D58"/>
  <c r="L58"/>
  <c r="L95"/>
  <c r="L100"/>
  <c r="D100"/>
  <c r="D97"/>
  <c r="L94"/>
  <c r="L99"/>
  <c r="L102"/>
  <c r="L108"/>
  <c r="D102"/>
  <c r="D104"/>
  <c r="D110"/>
  <c r="L97"/>
  <c r="L104"/>
  <c r="D106"/>
  <c r="L110"/>
  <c r="L106"/>
</calcChain>
</file>

<file path=xl/sharedStrings.xml><?xml version="1.0" encoding="utf-8"?>
<sst xmlns="http://schemas.openxmlformats.org/spreadsheetml/2006/main" count="128" uniqueCount="79">
  <si>
    <t>The House</t>
  </si>
  <si>
    <t>Change in Variables Worksheet</t>
  </si>
  <si>
    <t>Variables</t>
  </si>
  <si>
    <t>Baseline</t>
  </si>
  <si>
    <t>Net Sales</t>
  </si>
  <si>
    <t>Product Costs</t>
  </si>
  <si>
    <t>Freight</t>
  </si>
  <si>
    <t>Inventory Shrinkage</t>
  </si>
  <si>
    <t>Hourly Wages</t>
  </si>
  <si>
    <t>Hourly Fringes</t>
  </si>
  <si>
    <t>Variable Utilities</t>
  </si>
  <si>
    <t>Supplies</t>
  </si>
  <si>
    <t>Advertising</t>
  </si>
  <si>
    <t>Salary fringes</t>
  </si>
  <si>
    <t>Rent</t>
  </si>
  <si>
    <t>Utilities fixed</t>
  </si>
  <si>
    <t>Depreciation</t>
  </si>
  <si>
    <t>Maintenance</t>
  </si>
  <si>
    <t>Buying Trips</t>
  </si>
  <si>
    <t>Insurance</t>
  </si>
  <si>
    <t>Interest</t>
  </si>
  <si>
    <t xml:space="preserve">Supervisory Salary </t>
  </si>
  <si>
    <t xml:space="preserve">Other Salary </t>
  </si>
  <si>
    <t>Cash</t>
  </si>
  <si>
    <t>Accounts Receivable</t>
  </si>
  <si>
    <t>Inventory (at cost)</t>
  </si>
  <si>
    <t>Fixtures</t>
  </si>
  <si>
    <t>Adjustment</t>
  </si>
  <si>
    <t>Factor</t>
  </si>
  <si>
    <t>Adjusted</t>
  </si>
  <si>
    <t>Amount</t>
  </si>
  <si>
    <t>+/-/NC</t>
  </si>
  <si>
    <t>% / $</t>
  </si>
  <si>
    <t>NC</t>
  </si>
  <si>
    <t>Net sales</t>
  </si>
  <si>
    <t>Cost of merchandise sold</t>
  </si>
  <si>
    <t>Gross margin</t>
  </si>
  <si>
    <t>Variable operating cost</t>
  </si>
  <si>
    <t>Fixed operating cost</t>
  </si>
  <si>
    <t>Total operating cost</t>
  </si>
  <si>
    <t>Net profit</t>
  </si>
  <si>
    <t>Net profit margin</t>
  </si>
  <si>
    <t>Asset turnover</t>
  </si>
  <si>
    <t>Return on assets</t>
  </si>
  <si>
    <t>Mkt Coverage (households)</t>
  </si>
  <si>
    <t>Penetration Level</t>
  </si>
  <si>
    <t>Shopping Frequency</t>
  </si>
  <si>
    <t>Closure Rate</t>
  </si>
  <si>
    <t>Trade Radius (in miles)</t>
  </si>
  <si>
    <t>pi</t>
  </si>
  <si>
    <t>Pop Density per sq mile</t>
  </si>
  <si>
    <t>Total Traffic</t>
  </si>
  <si>
    <t>Total Transactions</t>
  </si>
  <si>
    <t>Avg # of items purchased</t>
  </si>
  <si>
    <t>Average item price</t>
  </si>
  <si>
    <t xml:space="preserve">Phase 5 </t>
  </si>
  <si>
    <t>For instructions</t>
  </si>
  <si>
    <t>Other fixed costs</t>
  </si>
  <si>
    <t>Other Variable costs</t>
  </si>
  <si>
    <t>Student ________________________</t>
  </si>
  <si>
    <t>Exercise Number ________________</t>
  </si>
  <si>
    <t>Answer Worksheet</t>
  </si>
  <si>
    <t>Scenario 1</t>
  </si>
  <si>
    <t>Scenario 2</t>
  </si>
  <si>
    <t>Scenario 3</t>
  </si>
  <si>
    <t>Scenario 4</t>
  </si>
  <si>
    <t>Return to Exercise</t>
  </si>
  <si>
    <t>10-A</t>
  </si>
  <si>
    <t>10-B</t>
  </si>
  <si>
    <t>11-A</t>
  </si>
  <si>
    <t>11-B</t>
  </si>
  <si>
    <t>12-A</t>
  </si>
  <si>
    <t>12-B</t>
  </si>
  <si>
    <t>13-A</t>
  </si>
  <si>
    <t>13-B</t>
  </si>
  <si>
    <t>14-A</t>
  </si>
  <si>
    <t>14-B</t>
  </si>
  <si>
    <t>Return to</t>
  </si>
  <si>
    <t>Baseline details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</si>
</sst>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_);_(* \(#,##0.0\);_(* &quot;-&quot;??_);_(@_)"/>
    <numFmt numFmtId="168" formatCode="0.000"/>
    <numFmt numFmtId="169" formatCode="_(* #,##0.000000000_);_(* \(#,##0.000000000\);_(* &quot;-&quot;??_);_(@_)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u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43"/>
      </patternFill>
    </fill>
    <fill>
      <patternFill patternType="solid">
        <fgColor indexed="8"/>
        <bgColor indexed="64"/>
      </patternFill>
    </fill>
    <fill>
      <patternFill patternType="solid">
        <fgColor theme="8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0" fontId="6" fillId="5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6" borderId="0" applyNumberFormat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4" borderId="0" xfId="0" applyFill="1"/>
    <xf numFmtId="0" fontId="8" fillId="6" borderId="0" xfId="5"/>
    <xf numFmtId="0" fontId="8" fillId="6" borderId="0" xfId="5" applyBorder="1"/>
    <xf numFmtId="0" fontId="8" fillId="6" borderId="0" xfId="5" quotePrefix="1"/>
    <xf numFmtId="0" fontId="8" fillId="6" borderId="0" xfId="5" applyAlignment="1">
      <alignment horizontal="center"/>
    </xf>
    <xf numFmtId="164" fontId="8" fillId="6" borderId="0" xfId="5" applyNumberFormat="1"/>
    <xf numFmtId="0" fontId="8" fillId="6" borderId="0" xfId="5" quotePrefix="1" applyAlignment="1">
      <alignment horizontal="center"/>
    </xf>
    <xf numFmtId="10" fontId="8" fillId="6" borderId="0" xfId="5" applyNumberFormat="1"/>
    <xf numFmtId="0" fontId="8" fillId="6" borderId="0" xfId="5" quotePrefix="1" applyBorder="1" applyAlignment="1">
      <alignment horizontal="center"/>
    </xf>
    <xf numFmtId="0" fontId="8" fillId="6" borderId="0" xfId="5" applyBorder="1" applyAlignment="1">
      <alignment horizontal="center"/>
    </xf>
    <xf numFmtId="10" fontId="8" fillId="6" borderId="0" xfId="5" applyNumberFormat="1" applyBorder="1"/>
    <xf numFmtId="166" fontId="8" fillId="6" borderId="0" xfId="5" applyNumberFormat="1" applyBorder="1"/>
    <xf numFmtId="166" fontId="8" fillId="6" borderId="0" xfId="5" applyNumberFormat="1"/>
    <xf numFmtId="0" fontId="8" fillId="6" borderId="0" xfId="5" quotePrefix="1" applyBorder="1"/>
    <xf numFmtId="0" fontId="4" fillId="0" borderId="1" xfId="0" applyFont="1" applyBorder="1"/>
    <xf numFmtId="0" fontId="4" fillId="0" borderId="2" xfId="0" applyFont="1" applyBorder="1"/>
    <xf numFmtId="0" fontId="0" fillId="0" borderId="3" xfId="0" quotePrefix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6" fontId="0" fillId="0" borderId="3" xfId="2" applyNumberFormat="1" applyFont="1" applyBorder="1"/>
    <xf numFmtId="0" fontId="0" fillId="0" borderId="3" xfId="0" applyFont="1" applyBorder="1"/>
    <xf numFmtId="44" fontId="0" fillId="0" borderId="3" xfId="3" applyFont="1" applyBorder="1"/>
    <xf numFmtId="165" fontId="0" fillId="0" borderId="3" xfId="3" applyNumberFormat="1" applyFont="1" applyBorder="1"/>
    <xf numFmtId="10" fontId="0" fillId="0" borderId="3" xfId="0" applyNumberFormat="1" applyBorder="1"/>
    <xf numFmtId="0" fontId="3" fillId="0" borderId="3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165" fontId="0" fillId="0" borderId="4" xfId="0" applyNumberFormat="1" applyBorder="1"/>
    <xf numFmtId="5" fontId="0" fillId="0" borderId="6" xfId="3" quotePrefix="1" applyNumberFormat="1" applyFont="1" applyBorder="1"/>
    <xf numFmtId="5" fontId="0" fillId="0" borderId="6" xfId="0" applyNumberFormat="1" applyBorder="1"/>
    <xf numFmtId="166" fontId="0" fillId="0" borderId="6" xfId="2" applyNumberFormat="1" applyFont="1" applyBorder="1"/>
    <xf numFmtId="10" fontId="0" fillId="0" borderId="6" xfId="0" applyNumberFormat="1" applyBorder="1"/>
    <xf numFmtId="168" fontId="0" fillId="0" borderId="6" xfId="0" applyNumberFormat="1" applyBorder="1"/>
    <xf numFmtId="10" fontId="0" fillId="0" borderId="5" xfId="0" applyNumberFormat="1" applyBorder="1"/>
    <xf numFmtId="10" fontId="0" fillId="0" borderId="3" xfId="6" applyNumberFormat="1" applyFont="1" applyBorder="1"/>
    <xf numFmtId="167" fontId="0" fillId="0" borderId="3" xfId="2" applyNumberFormat="1" applyFont="1" applyBorder="1"/>
    <xf numFmtId="44" fontId="0" fillId="0" borderId="3" xfId="3" applyNumberFormat="1" applyFont="1" applyBorder="1"/>
    <xf numFmtId="0" fontId="6" fillId="5" borderId="7" xfId="1" applyBorder="1" applyAlignment="1">
      <alignment horizontal="center"/>
    </xf>
    <xf numFmtId="169" fontId="0" fillId="0" borderId="3" xfId="2" applyNumberFormat="1" applyFont="1" applyBorder="1"/>
    <xf numFmtId="9" fontId="8" fillId="6" borderId="0" xfId="5" applyNumberFormat="1" applyBorder="1"/>
    <xf numFmtId="10" fontId="0" fillId="0" borderId="3" xfId="0" applyNumberFormat="1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0" xfId="0" applyFont="1" applyBorder="1"/>
    <xf numFmtId="0" fontId="4" fillId="0" borderId="12" xfId="0" applyFont="1" applyBorder="1"/>
    <xf numFmtId="0" fontId="0" fillId="0" borderId="1" xfId="0" applyBorder="1"/>
    <xf numFmtId="0" fontId="0" fillId="0" borderId="13" xfId="0" applyBorder="1"/>
    <xf numFmtId="0" fontId="0" fillId="0" borderId="2" xfId="0" applyBorder="1"/>
    <xf numFmtId="0" fontId="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6" fontId="0" fillId="0" borderId="14" xfId="3" applyNumberFormat="1" applyFont="1" applyBorder="1"/>
    <xf numFmtId="0" fontId="8" fillId="4" borderId="0" xfId="5" applyFill="1"/>
    <xf numFmtId="0" fontId="4" fillId="6" borderId="0" xfId="5" applyFont="1" applyBorder="1" applyAlignment="1">
      <alignment horizontal="center"/>
    </xf>
    <xf numFmtId="0" fontId="4" fillId="6" borderId="0" xfId="5" applyFont="1"/>
    <xf numFmtId="0" fontId="7" fillId="3" borderId="3" xfId="4" applyFill="1" applyBorder="1" applyAlignment="1" applyProtection="1"/>
    <xf numFmtId="165" fontId="0" fillId="0" borderId="14" xfId="3" applyNumberFormat="1" applyFont="1" applyBorder="1"/>
    <xf numFmtId="165" fontId="2" fillId="3" borderId="0" xfId="3" applyNumberFormat="1" applyFont="1" applyFill="1"/>
    <xf numFmtId="165" fontId="0" fillId="0" borderId="6" xfId="3" quotePrefix="1" applyNumberFormat="1" applyFont="1" applyBorder="1"/>
    <xf numFmtId="165" fontId="0" fillId="0" borderId="6" xfId="3" applyNumberFormat="1" applyFont="1" applyBorder="1"/>
    <xf numFmtId="165" fontId="8" fillId="6" borderId="0" xfId="5" applyNumberFormat="1"/>
    <xf numFmtId="165" fontId="0" fillId="0" borderId="15" xfId="0" applyNumberFormat="1" applyBorder="1"/>
    <xf numFmtId="165" fontId="1" fillId="0" borderId="14" xfId="3" applyNumberFormat="1" applyFont="1" applyBorder="1"/>
    <xf numFmtId="165" fontId="0" fillId="0" borderId="6" xfId="0" applyNumberFormat="1" applyBorder="1"/>
    <xf numFmtId="166" fontId="5" fillId="2" borderId="7" xfId="2" applyNumberFormat="1" applyFont="1" applyFill="1" applyBorder="1" applyAlignment="1">
      <alignment horizontal="center"/>
    </xf>
    <xf numFmtId="166" fontId="2" fillId="3" borderId="0" xfId="2" applyNumberFormat="1" applyFont="1" applyFill="1" applyAlignment="1">
      <alignment horizontal="center"/>
    </xf>
    <xf numFmtId="166" fontId="2" fillId="3" borderId="0" xfId="2" applyNumberFormat="1" applyFont="1" applyFill="1"/>
    <xf numFmtId="166" fontId="2" fillId="3" borderId="0" xfId="2" applyNumberFormat="1" applyFont="1" applyFill="1" applyBorder="1" applyAlignment="1">
      <alignment horizontal="center"/>
    </xf>
    <xf numFmtId="166" fontId="2" fillId="3" borderId="0" xfId="2" applyNumberFormat="1" applyFont="1" applyFill="1" applyBorder="1"/>
    <xf numFmtId="0" fontId="0" fillId="0" borderId="15" xfId="0" applyBorder="1"/>
    <xf numFmtId="0" fontId="0" fillId="0" borderId="14" xfId="0" applyBorder="1"/>
    <xf numFmtId="0" fontId="4" fillId="6" borderId="0" xfId="5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6" borderId="0" xfId="5" applyFont="1"/>
    <xf numFmtId="0" fontId="4" fillId="6" borderId="0" xfId="5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7">
    <cellStyle name="Accent5" xfId="1" builtinId="45"/>
    <cellStyle name="Comma" xfId="2" builtinId="3"/>
    <cellStyle name="Currency" xfId="3" builtinId="4"/>
    <cellStyle name="Hyperlink" xfId="4" builtinId="8"/>
    <cellStyle name="Neutral" xfId="5" builtinId="28"/>
    <cellStyle name="Normal" xfId="0" builtinId="0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../media/image1.gif"/><Relationship Id="rId1" Type="http://schemas.openxmlformats.org/officeDocument/2006/relationships/hyperlink" Target="phase%205%20instructions.docx" TargetMode="External"/><Relationship Id="rId5" Type="http://schemas.openxmlformats.org/officeDocument/2006/relationships/image" Target="../media/image3.gif"/><Relationship Id="rId4" Type="http://schemas.openxmlformats.org/officeDocument/2006/relationships/hyperlink" Target="baseline%20phase%205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752475</xdr:colOff>
      <xdr:row>0</xdr:row>
      <xdr:rowOff>104775</xdr:rowOff>
    </xdr:from>
    <xdr:to>
      <xdr:col>11</xdr:col>
      <xdr:colOff>676275</xdr:colOff>
      <xdr:row>4</xdr:row>
      <xdr:rowOff>28575</xdr:rowOff>
    </xdr:to>
    <xdr:pic>
      <xdr:nvPicPr>
        <xdr:cNvPr id="1025" name="Picture 1" descr="HELP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686425" y="104775"/>
          <a:ext cx="10096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47625</xdr:colOff>
      <xdr:row>0</xdr:row>
      <xdr:rowOff>19050</xdr:rowOff>
    </xdr:from>
    <xdr:to>
      <xdr:col>11</xdr:col>
      <xdr:colOff>114300</xdr:colOff>
      <xdr:row>4</xdr:row>
      <xdr:rowOff>161925</xdr:rowOff>
    </xdr:to>
    <xdr:pic>
      <xdr:nvPicPr>
        <xdr:cNvPr id="1026" name="Picture 2" descr="FLASHE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24400" y="19050"/>
          <a:ext cx="14097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4</xdr:col>
      <xdr:colOff>0</xdr:colOff>
      <xdr:row>5</xdr:row>
      <xdr:rowOff>95250</xdr:rowOff>
    </xdr:to>
    <xdr:pic>
      <xdr:nvPicPr>
        <xdr:cNvPr id="1027" name="Picture 4" descr="BACK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57425" y="781050"/>
          <a:ext cx="952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Exercise%2013B.docx" TargetMode="External"/><Relationship Id="rId3" Type="http://schemas.openxmlformats.org/officeDocument/2006/relationships/hyperlink" Target="Exercise%2011A.docx" TargetMode="External"/><Relationship Id="rId7" Type="http://schemas.openxmlformats.org/officeDocument/2006/relationships/hyperlink" Target="Exercise%2013A.docx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Exercise%2010B.docx" TargetMode="External"/><Relationship Id="rId1" Type="http://schemas.openxmlformats.org/officeDocument/2006/relationships/hyperlink" Target="Exercise%2010A.docx" TargetMode="External"/><Relationship Id="rId6" Type="http://schemas.openxmlformats.org/officeDocument/2006/relationships/hyperlink" Target="Exercise%2012B.doc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Exercise%2012A.docx" TargetMode="External"/><Relationship Id="rId10" Type="http://schemas.openxmlformats.org/officeDocument/2006/relationships/hyperlink" Target="Exercise%2014B.docx" TargetMode="External"/><Relationship Id="rId4" Type="http://schemas.openxmlformats.org/officeDocument/2006/relationships/hyperlink" Target="Exercise%2011B.docx" TargetMode="External"/><Relationship Id="rId9" Type="http://schemas.openxmlformats.org/officeDocument/2006/relationships/hyperlink" Target="Exercise%2014A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99"/>
  <sheetViews>
    <sheetView tabSelected="1" zoomScaleNormal="100" workbookViewId="0">
      <selection activeCell="K11" sqref="K11"/>
    </sheetView>
  </sheetViews>
  <sheetFormatPr defaultRowHeight="15"/>
  <cols>
    <col min="1" max="1" width="4.7109375" customWidth="1"/>
    <col min="2" max="2" width="25" customWidth="1"/>
    <col min="3" max="3" width="4.140625" customWidth="1"/>
    <col min="4" max="4" width="14.28515625" bestFit="1" customWidth="1"/>
    <col min="5" max="5" width="4.7109375" customWidth="1"/>
    <col min="6" max="6" width="7" customWidth="1"/>
    <col min="7" max="7" width="4.7109375" customWidth="1"/>
    <col min="8" max="8" width="5.5703125" customWidth="1"/>
    <col min="9" max="9" width="3.85546875" customWidth="1"/>
    <col min="10" max="10" width="11.42578125" customWidth="1"/>
    <col min="11" max="11" width="4.85546875" customWidth="1"/>
    <col min="12" max="12" width="14.28515625" customWidth="1"/>
    <col min="14" max="14" width="4.85546875" style="2" customWidth="1"/>
    <col min="15" max="15" width="9.7109375" style="2" customWidth="1"/>
  </cols>
  <sheetData>
    <row r="1" spans="1:28" ht="15.75" thickBot="1">
      <c r="A1" s="2"/>
      <c r="B1" s="2"/>
      <c r="C1" s="2"/>
      <c r="D1" s="57"/>
      <c r="E1" s="2"/>
      <c r="F1" s="2"/>
      <c r="G1" s="2"/>
      <c r="H1" s="2"/>
      <c r="I1" s="2"/>
      <c r="J1" s="2"/>
      <c r="K1" s="2"/>
      <c r="L1" s="2"/>
      <c r="M1" s="2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>
      <c r="A2" s="2"/>
      <c r="B2" s="76" t="s">
        <v>0</v>
      </c>
      <c r="C2" s="77"/>
      <c r="D2" s="2"/>
      <c r="E2" s="2"/>
      <c r="F2" s="2"/>
      <c r="G2" s="2"/>
      <c r="H2" s="2"/>
      <c r="I2" s="2"/>
      <c r="J2" s="2"/>
      <c r="K2" s="2"/>
      <c r="L2" s="2"/>
      <c r="M2" s="2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>
      <c r="A3" s="2"/>
      <c r="B3" s="78" t="s">
        <v>55</v>
      </c>
      <c r="C3" s="79"/>
      <c r="D3" s="57" t="s">
        <v>77</v>
      </c>
      <c r="E3" s="2"/>
      <c r="F3" s="2"/>
      <c r="G3" s="80" t="s">
        <v>56</v>
      </c>
      <c r="H3" s="80"/>
      <c r="I3" s="80"/>
      <c r="J3" s="2"/>
      <c r="K3" s="2"/>
      <c r="L3" s="2"/>
      <c r="M3" s="81"/>
      <c r="N3" s="81"/>
      <c r="O3" s="8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thickBot="1">
      <c r="A4" s="2"/>
      <c r="B4" s="15" t="s">
        <v>1</v>
      </c>
      <c r="C4" s="16"/>
      <c r="D4" s="57" t="s">
        <v>78</v>
      </c>
      <c r="E4" s="2"/>
      <c r="F4" s="2"/>
      <c r="G4" s="2"/>
      <c r="H4" s="2"/>
      <c r="I4" s="2"/>
      <c r="J4" s="2"/>
      <c r="K4" s="2"/>
      <c r="L4" s="2"/>
      <c r="M4" s="75" t="s">
        <v>66</v>
      </c>
      <c r="N4" s="75"/>
      <c r="O4" s="75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thickBot="1">
      <c r="A6" s="2"/>
      <c r="B6" s="2"/>
      <c r="C6" s="2"/>
      <c r="D6" s="2"/>
      <c r="E6" s="2"/>
      <c r="F6" s="2"/>
      <c r="G6" s="2"/>
      <c r="H6" s="2"/>
      <c r="I6" s="2"/>
      <c r="J6" s="19" t="s">
        <v>27</v>
      </c>
      <c r="K6" s="2"/>
      <c r="L6" s="19" t="s">
        <v>29</v>
      </c>
      <c r="M6" s="2"/>
      <c r="N6" s="59" t="s">
        <v>67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5.75" thickBot="1">
      <c r="A7" s="2"/>
      <c r="B7" s="26" t="s">
        <v>2</v>
      </c>
      <c r="C7" s="5"/>
      <c r="D7" s="26" t="s">
        <v>3</v>
      </c>
      <c r="E7" s="2"/>
      <c r="F7" s="17" t="s">
        <v>31</v>
      </c>
      <c r="G7" s="2"/>
      <c r="H7" s="18" t="s">
        <v>32</v>
      </c>
      <c r="I7" s="2"/>
      <c r="J7" s="20" t="s">
        <v>28</v>
      </c>
      <c r="K7" s="2"/>
      <c r="L7" s="20" t="s">
        <v>30</v>
      </c>
      <c r="M7" s="2"/>
      <c r="N7" s="58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thickBot="1">
      <c r="A8" s="2"/>
      <c r="B8" s="2"/>
      <c r="C8" s="2"/>
      <c r="D8" s="2"/>
      <c r="E8" s="2"/>
      <c r="F8" s="4"/>
      <c r="G8" s="2"/>
      <c r="H8" s="2"/>
      <c r="I8" s="2"/>
      <c r="J8" s="5"/>
      <c r="K8" s="2"/>
      <c r="L8" s="5"/>
      <c r="M8" s="2"/>
      <c r="N8" s="59" t="s">
        <v>68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6" customHeight="1" thickBot="1">
      <c r="A9" s="2"/>
      <c r="B9" s="2"/>
      <c r="C9" s="2"/>
      <c r="D9" s="2"/>
      <c r="E9" s="2"/>
      <c r="F9" s="4"/>
      <c r="G9" s="2"/>
      <c r="H9" s="2"/>
      <c r="I9" s="2"/>
      <c r="J9" s="5"/>
      <c r="K9" s="2"/>
      <c r="L9" s="5"/>
      <c r="M9" s="2"/>
      <c r="N9" s="58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6.5" thickTop="1" thickBot="1">
      <c r="A10" s="2"/>
      <c r="B10" s="18" t="s">
        <v>48</v>
      </c>
      <c r="C10" s="2"/>
      <c r="D10" s="21">
        <v>3</v>
      </c>
      <c r="E10" s="2"/>
      <c r="F10" s="40" t="s">
        <v>33</v>
      </c>
      <c r="G10" s="2"/>
      <c r="H10" s="40"/>
      <c r="I10" s="2"/>
      <c r="J10" s="68"/>
      <c r="K10" s="2"/>
      <c r="L10" s="21">
        <f>IF(F10="NC",D10,IF(AND(F10="+",H10="%"),D10*(1+J10/100),IF(AND(F10="+",H10="$"),D10+J10,IF(AND(F10="-",H10="%"),D10*(1-J10/100),IF(AND(F10="-",H10="$"),D10-J10,0)))))</f>
        <v>3</v>
      </c>
      <c r="M10" s="2"/>
      <c r="N10" s="59" t="s">
        <v>69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6" customHeight="1" thickBot="1">
      <c r="A11" s="2"/>
      <c r="B11" s="2"/>
      <c r="C11" s="2"/>
      <c r="D11" s="2"/>
      <c r="E11" s="2"/>
      <c r="F11" s="4"/>
      <c r="G11" s="2"/>
      <c r="H11" s="2"/>
      <c r="I11" s="2"/>
      <c r="J11" s="69"/>
      <c r="K11" s="2"/>
      <c r="L11" s="5"/>
      <c r="M11" s="2"/>
      <c r="N11" s="58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5.75" thickBot="1">
      <c r="A12" s="2"/>
      <c r="B12" s="18" t="s">
        <v>49</v>
      </c>
      <c r="C12" s="2"/>
      <c r="D12" s="41">
        <f>22/7</f>
        <v>3.1428571428571428</v>
      </c>
      <c r="E12" s="2"/>
      <c r="F12" s="2"/>
      <c r="G12" s="2"/>
      <c r="H12" s="2"/>
      <c r="I12" s="8"/>
      <c r="J12" s="70"/>
      <c r="K12" s="2"/>
      <c r="L12" s="41">
        <f>22/7</f>
        <v>3.1428571428571428</v>
      </c>
      <c r="M12" s="2"/>
      <c r="N12" s="59" t="s">
        <v>70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6" customHeight="1" thickBot="1">
      <c r="A13" s="2"/>
      <c r="B13" s="2"/>
      <c r="C13" s="2"/>
      <c r="D13" s="2"/>
      <c r="E13" s="2"/>
      <c r="F13" s="4"/>
      <c r="G13" s="2"/>
      <c r="H13" s="2"/>
      <c r="I13" s="2"/>
      <c r="J13" s="69"/>
      <c r="K13" s="2"/>
      <c r="L13" s="5"/>
      <c r="M13" s="2"/>
      <c r="N13" s="58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6.5" thickTop="1" thickBot="1">
      <c r="A14" s="2"/>
      <c r="B14" s="18" t="s">
        <v>50</v>
      </c>
      <c r="C14" s="2"/>
      <c r="D14" s="22">
        <v>300.85899999999998</v>
      </c>
      <c r="E14" s="2"/>
      <c r="F14" s="40" t="s">
        <v>33</v>
      </c>
      <c r="G14" s="2"/>
      <c r="H14" s="40"/>
      <c r="I14" s="2"/>
      <c r="J14" s="68"/>
      <c r="K14" s="2"/>
      <c r="L14" s="38">
        <f>IF(F14="NC",D14,IF(AND(F14="+",H14="%"),D14*(1+J14/100),IF(AND(F14="+",H14="$"),D14+J14,IF(AND(F14="-",H14="%"),D14*(1-J14/100),IF(AND(F14="-",H14="$"),D14-J14,0)))))</f>
        <v>300.85899999999998</v>
      </c>
      <c r="M14" s="2"/>
      <c r="N14" s="59" t="s">
        <v>71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6" customHeight="1" thickBot="1">
      <c r="A15" s="2"/>
      <c r="B15" s="2"/>
      <c r="C15" s="2"/>
      <c r="D15" s="2"/>
      <c r="E15" s="2"/>
      <c r="F15" s="4"/>
      <c r="G15" s="2"/>
      <c r="H15" s="2"/>
      <c r="I15" s="2"/>
      <c r="J15" s="69"/>
      <c r="K15" s="2"/>
      <c r="L15" s="5"/>
      <c r="M15" s="2"/>
      <c r="N15" s="58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5.75" thickBot="1">
      <c r="A16" s="2"/>
      <c r="B16" s="18" t="s">
        <v>44</v>
      </c>
      <c r="C16" s="2"/>
      <c r="D16" s="21">
        <f>ROUND(+D10*D10*D12*D14, 0)</f>
        <v>8510</v>
      </c>
      <c r="E16" s="2"/>
      <c r="F16" s="2"/>
      <c r="G16" s="2"/>
      <c r="H16" s="2"/>
      <c r="I16" s="8"/>
      <c r="J16" s="70"/>
      <c r="K16" s="2"/>
      <c r="L16" s="21">
        <f>ROUND(+L10*L10*L12*L14, 0)</f>
        <v>8510</v>
      </c>
      <c r="M16" s="2"/>
      <c r="N16" s="59" t="s">
        <v>72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6" customHeight="1" thickBot="1">
      <c r="A17" s="2"/>
      <c r="B17" s="2"/>
      <c r="C17" s="2"/>
      <c r="D17" s="2"/>
      <c r="E17" s="2"/>
      <c r="F17" s="4"/>
      <c r="G17" s="2"/>
      <c r="H17" s="2"/>
      <c r="I17" s="2"/>
      <c r="J17" s="69"/>
      <c r="K17" s="2"/>
      <c r="L17" s="5"/>
      <c r="M17" s="2"/>
      <c r="N17" s="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6.5" thickTop="1" thickBot="1">
      <c r="A18" s="2"/>
      <c r="B18" s="18" t="s">
        <v>45</v>
      </c>
      <c r="C18" s="2"/>
      <c r="D18" s="43">
        <v>0.65</v>
      </c>
      <c r="E18" s="2"/>
      <c r="F18" s="40" t="s">
        <v>33</v>
      </c>
      <c r="G18" s="2"/>
      <c r="H18" s="40"/>
      <c r="I18" s="2"/>
      <c r="J18" s="68"/>
      <c r="K18" s="2"/>
      <c r="L18" s="37">
        <f>IF(F18="NC",D18,IF(AND(F18="+",H18="%"),D18+(J18/100),IF(AND(F18="+",H18="$"),D18+J18,IF(AND(F18="-",H18="%"),D18-(J18/100),IF(AND(F18="-",H18="$"),D18-J18,0)))))</f>
        <v>0.65</v>
      </c>
      <c r="M18" s="2"/>
      <c r="N18" s="59" t="s">
        <v>73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6" customHeight="1" thickBot="1">
      <c r="A19" s="2"/>
      <c r="B19" s="2"/>
      <c r="C19" s="2"/>
      <c r="D19" s="2"/>
      <c r="E19" s="2"/>
      <c r="F19" s="4"/>
      <c r="G19" s="2"/>
      <c r="H19" s="2"/>
      <c r="I19" s="2"/>
      <c r="J19" s="69"/>
      <c r="K19" s="2"/>
      <c r="L19" s="5"/>
      <c r="M19" s="2"/>
      <c r="N19" s="58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6.5" thickTop="1" thickBot="1">
      <c r="A20" s="2"/>
      <c r="B20" s="18" t="s">
        <v>46</v>
      </c>
      <c r="C20" s="2"/>
      <c r="D20" s="22">
        <v>7.8</v>
      </c>
      <c r="E20" s="2"/>
      <c r="F20" s="40" t="s">
        <v>33</v>
      </c>
      <c r="G20" s="2"/>
      <c r="H20" s="40"/>
      <c r="I20" s="2"/>
      <c r="J20" s="68"/>
      <c r="K20" s="2"/>
      <c r="L20" s="38">
        <f>IF(F20="NC",D20,IF(AND(F20="+",H20="%"),D20*(1+J20/100),IF(AND(F20="+",H20="$"),D20+J20,IF(AND(F20="-",H20="%"),D20*(1-J20/100),IF(AND(F20="-",H20="$"),D20-J20,0)))))</f>
        <v>7.8</v>
      </c>
      <c r="M20" s="2"/>
      <c r="N20" s="59" t="s">
        <v>74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6" customHeight="1" thickBot="1">
      <c r="A21" s="2"/>
      <c r="B21" s="2"/>
      <c r="C21" s="2"/>
      <c r="D21" s="2"/>
      <c r="E21" s="2"/>
      <c r="F21" s="2"/>
      <c r="G21" s="2"/>
      <c r="H21" s="2"/>
      <c r="I21" s="2"/>
      <c r="J21" s="70"/>
      <c r="K21" s="2"/>
      <c r="L21" s="2"/>
      <c r="M21" s="2"/>
      <c r="N21" s="58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5.75" thickBot="1">
      <c r="A22" s="2"/>
      <c r="B22" s="18" t="s">
        <v>51</v>
      </c>
      <c r="C22" s="2"/>
      <c r="D22" s="21">
        <f>+D16*D18*D20</f>
        <v>43145.7</v>
      </c>
      <c r="E22" s="2"/>
      <c r="F22" s="2"/>
      <c r="G22" s="2"/>
      <c r="H22" s="2"/>
      <c r="I22" s="8"/>
      <c r="J22" s="70"/>
      <c r="K22" s="2"/>
      <c r="L22" s="21">
        <f>+L16*L18*L20</f>
        <v>43145.7</v>
      </c>
      <c r="M22" s="2"/>
      <c r="N22" s="59" t="s">
        <v>75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6" customHeight="1" thickBot="1">
      <c r="A23" s="2"/>
      <c r="B23" s="2"/>
      <c r="C23" s="2"/>
      <c r="D23" s="2"/>
      <c r="E23" s="2"/>
      <c r="F23" s="4"/>
      <c r="G23" s="2"/>
      <c r="H23" s="2"/>
      <c r="I23" s="2"/>
      <c r="J23" s="69"/>
      <c r="K23" s="2"/>
      <c r="L23" s="5"/>
      <c r="M23" s="2"/>
      <c r="N23" s="58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6.5" thickTop="1" thickBot="1">
      <c r="A24" s="2"/>
      <c r="B24" s="18" t="s">
        <v>47</v>
      </c>
      <c r="C24" s="2"/>
      <c r="D24" s="43">
        <v>0.62</v>
      </c>
      <c r="E24" s="2"/>
      <c r="F24" s="40" t="s">
        <v>33</v>
      </c>
      <c r="G24" s="2"/>
      <c r="H24" s="40"/>
      <c r="I24" s="2"/>
      <c r="J24" s="68"/>
      <c r="K24" s="2"/>
      <c r="L24" s="37">
        <f>IF(F24="NC",D24,IF(AND(F24="+",H24="%"),D24+(J24/100),IF(AND(F24="+",H24="$"),D24+J24,IF(AND(F24="-",H24="%"),D24-(J24/100),IF(AND(F24="-",H24="$"),D24-J24,0)))))</f>
        <v>0.62</v>
      </c>
      <c r="M24" s="2"/>
      <c r="N24" s="59" t="s">
        <v>76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6" customHeight="1" thickBot="1">
      <c r="A25" s="2"/>
      <c r="B25" s="3"/>
      <c r="C25" s="2"/>
      <c r="D25" s="42"/>
      <c r="E25" s="2"/>
      <c r="F25" s="10"/>
      <c r="G25" s="2"/>
      <c r="H25" s="10"/>
      <c r="I25" s="2"/>
      <c r="J25" s="71"/>
      <c r="K25" s="2"/>
      <c r="L25" s="11"/>
      <c r="M25" s="2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.75" thickBot="1">
      <c r="A26" s="2"/>
      <c r="B26" s="18" t="s">
        <v>52</v>
      </c>
      <c r="C26" s="2"/>
      <c r="D26" s="21">
        <f>+D22*D24</f>
        <v>26750.333999999999</v>
      </c>
      <c r="E26" s="2"/>
      <c r="F26" s="2"/>
      <c r="G26" s="2"/>
      <c r="H26" s="2"/>
      <c r="I26" s="8"/>
      <c r="J26" s="70"/>
      <c r="K26" s="2"/>
      <c r="L26" s="21">
        <f>+L22*L24</f>
        <v>26750.333999999999</v>
      </c>
      <c r="M26" s="2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6" customHeight="1" thickBot="1">
      <c r="A27" s="2"/>
      <c r="B27" s="2"/>
      <c r="C27" s="2"/>
      <c r="D27" s="2"/>
      <c r="E27" s="2"/>
      <c r="F27" s="2"/>
      <c r="G27" s="2"/>
      <c r="H27" s="2"/>
      <c r="I27" s="2"/>
      <c r="J27" s="70"/>
      <c r="K27" s="2"/>
      <c r="L27" s="2"/>
      <c r="M27" s="2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6.5" thickTop="1" thickBot="1">
      <c r="A28" s="2"/>
      <c r="B28" s="18" t="s">
        <v>53</v>
      </c>
      <c r="C28" s="2"/>
      <c r="D28" s="22">
        <v>5</v>
      </c>
      <c r="E28" s="2"/>
      <c r="F28" s="40" t="s">
        <v>33</v>
      </c>
      <c r="G28" s="2"/>
      <c r="H28" s="40"/>
      <c r="I28" s="2"/>
      <c r="J28" s="68"/>
      <c r="K28" s="2"/>
      <c r="L28" s="38">
        <f>IF(F28="NC",D28,IF(AND(F28="+",H28="%"),D28*(1+J28/100),IF(AND(F28="+",H28="$"),D28+J28,IF(AND(F28="-",H28="%"),D28*(1-J28/100),IF(AND(F28="-",H28="$"),D28-J28,0)))))</f>
        <v>5</v>
      </c>
      <c r="M28" s="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6" customHeight="1" thickBot="1">
      <c r="A29" s="2"/>
      <c r="B29" s="2"/>
      <c r="C29" s="2"/>
      <c r="D29" s="2"/>
      <c r="E29" s="2"/>
      <c r="F29" s="2"/>
      <c r="G29" s="2"/>
      <c r="H29" s="2"/>
      <c r="I29" s="2"/>
      <c r="J29" s="70"/>
      <c r="K29" s="2"/>
      <c r="L29" s="2"/>
      <c r="M29" s="2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5.75" thickBot="1">
      <c r="A30" s="2"/>
      <c r="B30" s="18" t="s">
        <v>52</v>
      </c>
      <c r="C30" s="2"/>
      <c r="D30" s="21">
        <f>+D26*D28</f>
        <v>133751.66999999998</v>
      </c>
      <c r="E30" s="2"/>
      <c r="F30" s="2"/>
      <c r="G30" s="2"/>
      <c r="H30" s="2"/>
      <c r="I30" s="8"/>
      <c r="J30" s="70"/>
      <c r="K30" s="2"/>
      <c r="L30" s="21">
        <f>+L26*L28</f>
        <v>133751.66999999998</v>
      </c>
      <c r="M30" s="2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6" customHeight="1" thickBot="1">
      <c r="A31" s="2"/>
      <c r="B31" s="2"/>
      <c r="C31" s="2"/>
      <c r="D31" s="2"/>
      <c r="E31" s="2"/>
      <c r="F31" s="4"/>
      <c r="G31" s="2"/>
      <c r="H31" s="2"/>
      <c r="I31" s="2"/>
      <c r="J31" s="69"/>
      <c r="K31" s="2"/>
      <c r="L31" s="5"/>
      <c r="M31" s="2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6.5" thickTop="1" thickBot="1">
      <c r="A32" s="2"/>
      <c r="B32" s="18" t="s">
        <v>54</v>
      </c>
      <c r="C32" s="2"/>
      <c r="D32" s="23">
        <f>59.44/5</f>
        <v>11.888</v>
      </c>
      <c r="E32" s="2"/>
      <c r="F32" s="40" t="s">
        <v>33</v>
      </c>
      <c r="G32" s="2"/>
      <c r="H32" s="40"/>
      <c r="I32" s="2"/>
      <c r="J32" s="68"/>
      <c r="K32" s="2"/>
      <c r="L32" s="39">
        <f>IF(F32="NC",D32,IF(AND(F32="+",H32="%"),D32*(1+J32/100),IF(AND(F32="+",H32="$"),D32+J32,IF(AND(F32="-",H32="%"),D32*(1-J32/100),IF(AND(F32="-",H32="$"),D32-J32,0)))))</f>
        <v>11.888</v>
      </c>
      <c r="M32" s="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thickBot="1">
      <c r="A33" s="2"/>
      <c r="B33" s="2"/>
      <c r="C33" s="2"/>
      <c r="D33" s="2"/>
      <c r="E33" s="2"/>
      <c r="F33" s="2"/>
      <c r="G33" s="2"/>
      <c r="H33" s="2"/>
      <c r="I33" s="2"/>
      <c r="J33" s="70"/>
      <c r="K33" s="2"/>
      <c r="L33" s="2"/>
      <c r="M33" s="2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.75" thickBot="1">
      <c r="A34" s="2"/>
      <c r="B34" s="18" t="s">
        <v>4</v>
      </c>
      <c r="C34" s="2"/>
      <c r="D34" s="24">
        <f>+D30*D32</f>
        <v>1590039.8529599998</v>
      </c>
      <c r="E34" s="2"/>
      <c r="F34" s="2"/>
      <c r="G34" s="2"/>
      <c r="H34" s="2"/>
      <c r="I34" s="2"/>
      <c r="J34" s="70"/>
      <c r="K34" s="2"/>
      <c r="L34" s="24">
        <f>+L30*L32</f>
        <v>1590039.8529599998</v>
      </c>
      <c r="M34" s="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6.5" customHeight="1" thickBot="1">
      <c r="A35" s="2"/>
      <c r="B35" s="2"/>
      <c r="C35" s="2"/>
      <c r="D35" s="6"/>
      <c r="E35" s="2"/>
      <c r="F35" s="7"/>
      <c r="G35" s="2"/>
      <c r="H35" s="5"/>
      <c r="I35" s="2"/>
      <c r="J35" s="69"/>
      <c r="K35" s="2"/>
      <c r="L35" s="2"/>
      <c r="M35" s="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6.5" thickTop="1" thickBot="1">
      <c r="A36" s="2"/>
      <c r="B36" s="18" t="s">
        <v>5</v>
      </c>
      <c r="C36" s="2"/>
      <c r="D36" s="25">
        <v>0.58499999999999996</v>
      </c>
      <c r="E36" s="2"/>
      <c r="F36" s="40" t="s">
        <v>33</v>
      </c>
      <c r="G36" s="2"/>
      <c r="H36" s="40"/>
      <c r="I36" s="2"/>
      <c r="J36" s="68"/>
      <c r="K36" s="2"/>
      <c r="L36" s="37">
        <f>IF(F36="NC",D36,IF(AND(F36="+",H36="%"),D36+(J36/100),IF(AND(F36="+",H36="$"),D36+J36,IF(AND(F36="-",H36="%"),D36-(J36/100),IF(AND(F36="-",H36="$"),D36-J36,0)))))</f>
        <v>0.58499999999999996</v>
      </c>
      <c r="M36" s="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6" customHeight="1" thickBot="1">
      <c r="A37" s="2"/>
      <c r="B37" s="2"/>
      <c r="C37" s="2"/>
      <c r="D37" s="8"/>
      <c r="E37" s="2"/>
      <c r="F37" s="9"/>
      <c r="G37" s="3"/>
      <c r="H37" s="10"/>
      <c r="I37" s="3"/>
      <c r="J37" s="71"/>
      <c r="K37" s="3"/>
      <c r="L37" s="11"/>
      <c r="M37" s="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6.5" thickTop="1" thickBot="1">
      <c r="A38" s="2"/>
      <c r="B38" s="18" t="s">
        <v>6</v>
      </c>
      <c r="C38" s="2"/>
      <c r="D38" s="25">
        <v>0.02</v>
      </c>
      <c r="E38" s="2"/>
      <c r="F38" s="40" t="s">
        <v>33</v>
      </c>
      <c r="G38" s="2"/>
      <c r="H38" s="40"/>
      <c r="I38" s="2"/>
      <c r="J38" s="68"/>
      <c r="K38" s="2"/>
      <c r="L38" s="37">
        <f>IF(F38="NC",D38,IF(AND(F38="+",H38="%"),D38+(J38/100),IF(AND(F38="+",H38="$"),D38+J38,IF(AND(F38="-",H38="%"),D38-(J38/100),IF(AND(F38="-",H38="$"),D38-J38,0)))))</f>
        <v>0.02</v>
      </c>
      <c r="M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6" customHeight="1" thickBot="1">
      <c r="A39" s="2"/>
      <c r="B39" s="3"/>
      <c r="C39" s="3"/>
      <c r="D39" s="11"/>
      <c r="E39" s="3"/>
      <c r="F39" s="9"/>
      <c r="G39" s="3"/>
      <c r="H39" s="10"/>
      <c r="I39" s="3"/>
      <c r="J39" s="71"/>
      <c r="K39" s="3"/>
      <c r="L39" s="11"/>
      <c r="M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6.5" thickTop="1" thickBot="1">
      <c r="A40" s="2"/>
      <c r="B40" s="18" t="s">
        <v>7</v>
      </c>
      <c r="C40" s="2"/>
      <c r="D40" s="25">
        <v>1.4999999999999999E-2</v>
      </c>
      <c r="E40" s="2"/>
      <c r="F40" s="40" t="s">
        <v>33</v>
      </c>
      <c r="G40" s="2"/>
      <c r="H40" s="40"/>
      <c r="I40" s="2"/>
      <c r="J40" s="68"/>
      <c r="K40" s="2"/>
      <c r="L40" s="37">
        <f>IF(F40="NC",D40,IF(AND(F40="+",H40="%"),D40+(J40/100),IF(AND(F40="+",H40="$"),D40+J40,IF(AND(F40="-",H40="%"),D40-(J40/100),IF(AND(F40="-",H40="$"),D40-J40,0)))))</f>
        <v>1.4999999999999999E-2</v>
      </c>
      <c r="M40" s="2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6.5" customHeight="1" thickBot="1">
      <c r="A41" s="2"/>
      <c r="B41" s="2"/>
      <c r="C41" s="2"/>
      <c r="D41" s="2"/>
      <c r="E41" s="2"/>
      <c r="F41" s="5"/>
      <c r="G41" s="2"/>
      <c r="H41" s="5"/>
      <c r="I41" s="2"/>
      <c r="J41" s="69"/>
      <c r="K41" s="2"/>
      <c r="L41" s="8"/>
      <c r="M41" s="2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6.5" thickTop="1" thickBot="1">
      <c r="A42" s="2"/>
      <c r="B42" s="18" t="s">
        <v>8</v>
      </c>
      <c r="C42" s="2"/>
      <c r="D42" s="25">
        <v>6.2E-2</v>
      </c>
      <c r="E42" s="2"/>
      <c r="F42" s="40" t="s">
        <v>33</v>
      </c>
      <c r="G42" s="2"/>
      <c r="H42" s="40"/>
      <c r="I42" s="2"/>
      <c r="J42" s="68"/>
      <c r="K42" s="2"/>
      <c r="L42" s="37">
        <f t="shared" ref="L42:L52" si="0">IF(F42="NC",D42,IF(AND(F42="+",H42="%"),D42+(J42/100),IF(AND(F42="+",H42="$"),D42+J42,IF(AND(F42="-",H42="%"),D42-(J42/100),IF(AND(F42="-",H42="$"),D42-J42,0)))))</f>
        <v>6.2E-2</v>
      </c>
      <c r="M42" s="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6" customHeight="1" thickBot="1">
      <c r="A43" s="2"/>
      <c r="B43" s="3"/>
      <c r="C43" s="3"/>
      <c r="D43" s="11"/>
      <c r="E43" s="3"/>
      <c r="F43" s="9"/>
      <c r="G43" s="3"/>
      <c r="H43" s="10"/>
      <c r="I43" s="3"/>
      <c r="J43" s="71"/>
      <c r="K43" s="3"/>
      <c r="L43" s="11"/>
      <c r="M43" s="3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6.5" thickTop="1" thickBot="1">
      <c r="A44" s="2"/>
      <c r="B44" s="18" t="s">
        <v>9</v>
      </c>
      <c r="C44" s="2"/>
      <c r="D44" s="25">
        <v>6.0000000000000001E-3</v>
      </c>
      <c r="E44" s="2"/>
      <c r="F44" s="40" t="s">
        <v>33</v>
      </c>
      <c r="G44" s="2"/>
      <c r="H44" s="40"/>
      <c r="I44" s="2"/>
      <c r="J44" s="68"/>
      <c r="K44" s="2"/>
      <c r="L44" s="37">
        <f t="shared" si="0"/>
        <v>6.0000000000000001E-3</v>
      </c>
      <c r="M44" s="2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6" customHeight="1" thickBot="1">
      <c r="A45" s="2"/>
      <c r="B45" s="3"/>
      <c r="C45" s="3"/>
      <c r="D45" s="11"/>
      <c r="E45" s="3"/>
      <c r="F45" s="9"/>
      <c r="G45" s="3"/>
      <c r="H45" s="10"/>
      <c r="I45" s="3"/>
      <c r="J45" s="71"/>
      <c r="K45" s="3"/>
      <c r="L45" s="11"/>
      <c r="M45" s="2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6.5" thickTop="1" thickBot="1">
      <c r="A46" s="2"/>
      <c r="B46" s="18" t="s">
        <v>10</v>
      </c>
      <c r="C46" s="2"/>
      <c r="D46" s="25">
        <v>5.0000000000000001E-3</v>
      </c>
      <c r="E46" s="2"/>
      <c r="F46" s="40" t="s">
        <v>33</v>
      </c>
      <c r="G46" s="2"/>
      <c r="H46" s="40"/>
      <c r="I46" s="2"/>
      <c r="J46" s="68"/>
      <c r="K46" s="2"/>
      <c r="L46" s="37">
        <f t="shared" si="0"/>
        <v>5.0000000000000001E-3</v>
      </c>
      <c r="M46" s="2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6" customHeight="1" thickBot="1">
      <c r="A47" s="2"/>
      <c r="B47" s="3"/>
      <c r="C47" s="3"/>
      <c r="D47" s="11"/>
      <c r="E47" s="3"/>
      <c r="F47" s="9"/>
      <c r="G47" s="3"/>
      <c r="H47" s="10"/>
      <c r="I47" s="3"/>
      <c r="J47" s="71"/>
      <c r="K47" s="3"/>
      <c r="L47" s="11"/>
      <c r="M47" s="2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6.5" thickTop="1" thickBot="1">
      <c r="A48" s="2"/>
      <c r="B48" s="18" t="s">
        <v>11</v>
      </c>
      <c r="C48" s="2"/>
      <c r="D48" s="25">
        <v>7.0000000000000001E-3</v>
      </c>
      <c r="E48" s="2"/>
      <c r="F48" s="40" t="s">
        <v>33</v>
      </c>
      <c r="G48" s="2"/>
      <c r="H48" s="40"/>
      <c r="I48" s="2"/>
      <c r="J48" s="68"/>
      <c r="K48" s="2"/>
      <c r="L48" s="37">
        <f t="shared" si="0"/>
        <v>7.0000000000000001E-3</v>
      </c>
      <c r="M48" s="2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6" customHeight="1" thickBot="1">
      <c r="A49" s="2"/>
      <c r="B49" s="3"/>
      <c r="C49" s="3"/>
      <c r="D49" s="11"/>
      <c r="E49" s="3"/>
      <c r="F49" s="9"/>
      <c r="G49" s="3"/>
      <c r="H49" s="10"/>
      <c r="I49" s="3"/>
      <c r="J49" s="71"/>
      <c r="K49" s="3"/>
      <c r="L49" s="11"/>
      <c r="M49" s="2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6.5" thickTop="1" thickBot="1">
      <c r="A50" s="2"/>
      <c r="B50" s="18" t="s">
        <v>58</v>
      </c>
      <c r="C50" s="2"/>
      <c r="D50" s="25">
        <v>0</v>
      </c>
      <c r="E50" s="2"/>
      <c r="F50" s="40" t="s">
        <v>33</v>
      </c>
      <c r="G50" s="2"/>
      <c r="H50" s="40"/>
      <c r="I50" s="2"/>
      <c r="J50" s="68"/>
      <c r="K50" s="2"/>
      <c r="L50" s="37">
        <f>IF(F50="NC",D50,IF(AND(F50="+",H50="%"),D50+(J50/100),IF(AND(F50="+",H50="$"),D50+J50,IF(AND(F50="-",H50="%"),D50-(J50/100),IF(AND(F50="-",H50="$"),D50-J50,0)))))</f>
        <v>0</v>
      </c>
      <c r="M50" s="2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6" customHeight="1" thickBot="1">
      <c r="A51" s="2"/>
      <c r="B51" s="3"/>
      <c r="C51" s="3"/>
      <c r="D51" s="11"/>
      <c r="E51" s="3"/>
      <c r="F51" s="9"/>
      <c r="G51" s="3"/>
      <c r="H51" s="10"/>
      <c r="I51" s="3"/>
      <c r="J51" s="71"/>
      <c r="K51" s="3"/>
      <c r="L51" s="11"/>
      <c r="M51" s="2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6.5" thickTop="1" thickBot="1">
      <c r="A52" s="2"/>
      <c r="B52" s="18" t="s">
        <v>12</v>
      </c>
      <c r="C52" s="2"/>
      <c r="D52" s="25">
        <v>3.2000000000000001E-2</v>
      </c>
      <c r="E52" s="2"/>
      <c r="F52" s="40" t="s">
        <v>33</v>
      </c>
      <c r="G52" s="2"/>
      <c r="H52" s="40"/>
      <c r="I52" s="2"/>
      <c r="J52" s="68"/>
      <c r="K52" s="2"/>
      <c r="L52" s="37">
        <f t="shared" si="0"/>
        <v>3.2000000000000001E-2</v>
      </c>
      <c r="M52" s="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.75" thickBot="1">
      <c r="A53" s="2"/>
      <c r="B53" s="2"/>
      <c r="C53" s="2"/>
      <c r="D53" s="2"/>
      <c r="E53" s="2"/>
      <c r="F53" s="5"/>
      <c r="G53" s="2"/>
      <c r="H53" s="5"/>
      <c r="I53" s="2"/>
      <c r="J53" s="69"/>
      <c r="K53" s="2"/>
      <c r="L53" s="2"/>
      <c r="M53" s="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6.5" thickTop="1" thickBot="1">
      <c r="A54" s="2"/>
      <c r="B54" s="18" t="s">
        <v>21</v>
      </c>
      <c r="C54" s="3"/>
      <c r="D54" s="21">
        <v>60000</v>
      </c>
      <c r="E54" s="2"/>
      <c r="F54" s="40" t="s">
        <v>33</v>
      </c>
      <c r="G54" s="2"/>
      <c r="H54" s="40"/>
      <c r="I54" s="2"/>
      <c r="J54" s="68"/>
      <c r="K54" s="2"/>
      <c r="L54" s="21">
        <f t="shared" ref="L54:L74" si="1">IF(F54="NC",D54,IF(AND(F54="+",H54="%"),D54*(1+J54/100),IF(AND(F54="+",H54="$"),D54+J54,IF(AND(F54="-",H54="%"),D54*(1-J54/100),IF(AND(F54="-",H54="$"),D54-J54,0)))))</f>
        <v>60000</v>
      </c>
      <c r="M54" s="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6" customHeight="1" thickBot="1">
      <c r="A55" s="2"/>
      <c r="B55" s="3"/>
      <c r="C55" s="3"/>
      <c r="D55" s="12"/>
      <c r="E55" s="3"/>
      <c r="F55" s="9"/>
      <c r="G55" s="3"/>
      <c r="H55" s="10"/>
      <c r="I55" s="3"/>
      <c r="J55" s="71"/>
      <c r="K55" s="3"/>
      <c r="L55" s="12"/>
      <c r="M55" s="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6.5" thickTop="1" thickBot="1">
      <c r="A56" s="2"/>
      <c r="B56" s="18" t="s">
        <v>22</v>
      </c>
      <c r="C56" s="2"/>
      <c r="D56" s="21">
        <v>133000</v>
      </c>
      <c r="E56" s="2"/>
      <c r="F56" s="40" t="s">
        <v>33</v>
      </c>
      <c r="G56" s="2"/>
      <c r="H56" s="40"/>
      <c r="I56" s="2"/>
      <c r="J56" s="68"/>
      <c r="K56" s="2"/>
      <c r="L56" s="21">
        <f t="shared" si="1"/>
        <v>133000</v>
      </c>
      <c r="M56" s="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6" customHeight="1" thickBot="1">
      <c r="A57" s="2"/>
      <c r="B57" s="3"/>
      <c r="C57" s="3"/>
      <c r="D57" s="12"/>
      <c r="E57" s="3"/>
      <c r="F57" s="9"/>
      <c r="G57" s="3"/>
      <c r="H57" s="10"/>
      <c r="I57" s="3"/>
      <c r="J57" s="71"/>
      <c r="K57" s="3"/>
      <c r="L57" s="12"/>
      <c r="M57" s="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6.5" thickTop="1" thickBot="1">
      <c r="A58" s="2"/>
      <c r="B58" s="18" t="s">
        <v>13</v>
      </c>
      <c r="C58" s="2"/>
      <c r="D58" s="21">
        <f>+(D56+D54)*0.25</f>
        <v>48250</v>
      </c>
      <c r="E58" s="2"/>
      <c r="F58" s="40" t="s">
        <v>33</v>
      </c>
      <c r="G58" s="2"/>
      <c r="H58" s="40"/>
      <c r="I58" s="2"/>
      <c r="J58" s="68"/>
      <c r="K58" s="2"/>
      <c r="L58" s="21">
        <f t="shared" si="1"/>
        <v>48250</v>
      </c>
      <c r="M58" s="2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6" customHeight="1" thickBot="1">
      <c r="A59" s="2"/>
      <c r="B59" s="3"/>
      <c r="C59" s="3"/>
      <c r="D59" s="12"/>
      <c r="E59" s="3"/>
      <c r="F59" s="9"/>
      <c r="G59" s="3"/>
      <c r="H59" s="10"/>
      <c r="I59" s="3"/>
      <c r="J59" s="71"/>
      <c r="K59" s="3"/>
      <c r="L59" s="12"/>
      <c r="M59" s="2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6.5" thickTop="1" thickBot="1">
      <c r="A60" s="2"/>
      <c r="B60" s="18" t="s">
        <v>14</v>
      </c>
      <c r="C60" s="2"/>
      <c r="D60" s="21">
        <f>3500*12</f>
        <v>42000</v>
      </c>
      <c r="E60" s="2"/>
      <c r="F60" s="40" t="s">
        <v>33</v>
      </c>
      <c r="G60" s="2"/>
      <c r="H60" s="40"/>
      <c r="I60" s="2"/>
      <c r="J60" s="68"/>
      <c r="K60" s="2"/>
      <c r="L60" s="21">
        <f t="shared" si="1"/>
        <v>42000</v>
      </c>
      <c r="M60" s="2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6" customHeight="1" thickBot="1">
      <c r="A61" s="2"/>
      <c r="B61" s="3"/>
      <c r="C61" s="3"/>
      <c r="D61" s="12"/>
      <c r="E61" s="3"/>
      <c r="F61" s="9"/>
      <c r="G61" s="3"/>
      <c r="H61" s="10"/>
      <c r="I61" s="3"/>
      <c r="J61" s="71"/>
      <c r="K61" s="3"/>
      <c r="L61" s="12"/>
      <c r="M61" s="3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6.5" thickTop="1" thickBot="1">
      <c r="A62" s="2"/>
      <c r="B62" s="18" t="s">
        <v>15</v>
      </c>
      <c r="C62" s="2"/>
      <c r="D62" s="21">
        <f>378600-367250</f>
        <v>11350</v>
      </c>
      <c r="E62" s="2"/>
      <c r="F62" s="40" t="s">
        <v>33</v>
      </c>
      <c r="G62" s="2"/>
      <c r="H62" s="40"/>
      <c r="I62" s="2"/>
      <c r="J62" s="68"/>
      <c r="K62" s="2"/>
      <c r="L62" s="21">
        <f t="shared" si="1"/>
        <v>11350</v>
      </c>
      <c r="M62" s="2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6" customHeight="1" thickBot="1">
      <c r="A63" s="2"/>
      <c r="B63" s="3"/>
      <c r="C63" s="3"/>
      <c r="D63" s="12"/>
      <c r="E63" s="3"/>
      <c r="F63" s="9"/>
      <c r="G63" s="3"/>
      <c r="H63" s="10"/>
      <c r="I63" s="3"/>
      <c r="J63" s="71"/>
      <c r="K63" s="3"/>
      <c r="L63" s="12"/>
      <c r="M63" s="2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6.5" thickTop="1" thickBot="1">
      <c r="A64" s="2"/>
      <c r="B64" s="18" t="s">
        <v>16</v>
      </c>
      <c r="C64" s="2"/>
      <c r="D64" s="21">
        <f>90000/5</f>
        <v>18000</v>
      </c>
      <c r="E64" s="2"/>
      <c r="F64" s="40" t="s">
        <v>33</v>
      </c>
      <c r="G64" s="2"/>
      <c r="H64" s="40"/>
      <c r="I64" s="2"/>
      <c r="J64" s="68"/>
      <c r="K64" s="2"/>
      <c r="L64" s="21">
        <f t="shared" si="1"/>
        <v>18000</v>
      </c>
      <c r="M64" s="2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6" customHeight="1" thickBot="1">
      <c r="A65" s="2"/>
      <c r="B65" s="3"/>
      <c r="C65" s="3"/>
      <c r="D65" s="12"/>
      <c r="E65" s="3"/>
      <c r="F65" s="9"/>
      <c r="G65" s="3"/>
      <c r="H65" s="10"/>
      <c r="I65" s="3"/>
      <c r="J65" s="71"/>
      <c r="K65" s="3"/>
      <c r="L65" s="12"/>
      <c r="M65" s="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6.5" thickTop="1" thickBot="1">
      <c r="A66" s="2"/>
      <c r="B66" s="18" t="s">
        <v>17</v>
      </c>
      <c r="C66" s="2"/>
      <c r="D66" s="21">
        <v>10000</v>
      </c>
      <c r="E66" s="2"/>
      <c r="F66" s="40" t="s">
        <v>33</v>
      </c>
      <c r="G66" s="2"/>
      <c r="H66" s="40"/>
      <c r="I66" s="2"/>
      <c r="J66" s="68"/>
      <c r="K66" s="2"/>
      <c r="L66" s="21">
        <f t="shared" si="1"/>
        <v>10000</v>
      </c>
      <c r="M66" s="2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6" customHeight="1" thickBot="1">
      <c r="A67" s="2"/>
      <c r="B67" s="3"/>
      <c r="C67" s="3"/>
      <c r="D67" s="12"/>
      <c r="E67" s="3"/>
      <c r="F67" s="9"/>
      <c r="G67" s="3"/>
      <c r="H67" s="10"/>
      <c r="I67" s="3"/>
      <c r="J67" s="71"/>
      <c r="K67" s="3"/>
      <c r="L67" s="12"/>
      <c r="M67" s="2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6.5" thickTop="1" thickBot="1">
      <c r="A68" s="2"/>
      <c r="B68" s="18" t="s">
        <v>18</v>
      </c>
      <c r="C68" s="2"/>
      <c r="D68" s="21">
        <v>8775</v>
      </c>
      <c r="E68" s="2"/>
      <c r="F68" s="40" t="s">
        <v>33</v>
      </c>
      <c r="G68" s="2"/>
      <c r="H68" s="40"/>
      <c r="I68" s="2"/>
      <c r="J68" s="68"/>
      <c r="K68" s="2"/>
      <c r="L68" s="21">
        <f t="shared" si="1"/>
        <v>8775</v>
      </c>
      <c r="M68" s="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6" customHeight="1" thickBot="1">
      <c r="A69" s="2"/>
      <c r="B69" s="2"/>
      <c r="C69" s="2"/>
      <c r="D69" s="2"/>
      <c r="E69" s="2"/>
      <c r="F69" s="2"/>
      <c r="G69" s="2"/>
      <c r="H69" s="2"/>
      <c r="I69" s="2"/>
      <c r="J69" s="70"/>
      <c r="K69" s="2"/>
      <c r="L69" s="2"/>
      <c r="M69" s="2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6.5" thickTop="1" thickBot="1">
      <c r="A70" s="2"/>
      <c r="B70" s="18" t="s">
        <v>57</v>
      </c>
      <c r="C70" s="2"/>
      <c r="D70" s="21">
        <v>0</v>
      </c>
      <c r="E70" s="2"/>
      <c r="F70" s="40" t="s">
        <v>33</v>
      </c>
      <c r="G70" s="2"/>
      <c r="H70" s="40"/>
      <c r="I70" s="2"/>
      <c r="J70" s="68"/>
      <c r="K70" s="2"/>
      <c r="L70" s="21">
        <f>IF(F70="NC",D70,IF(AND(F70="+",H70="%"),D70*(1+J70/100),IF(AND(F70="+",H70="$"),D70+J70,IF(AND(F70="-",H70="%"),D70*(1-J70/100),IF(AND(F70="-",H70="$"),D70-J70,0)))))</f>
        <v>0</v>
      </c>
      <c r="M70" s="2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6" customHeight="1" thickBot="1">
      <c r="A71" s="2"/>
      <c r="B71" s="3"/>
      <c r="C71" s="3"/>
      <c r="D71" s="12"/>
      <c r="E71" s="3"/>
      <c r="F71" s="9"/>
      <c r="G71" s="3"/>
      <c r="H71" s="10"/>
      <c r="I71" s="3"/>
      <c r="J71" s="71"/>
      <c r="K71" s="3"/>
      <c r="L71" s="12"/>
      <c r="M71" s="2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6.5" thickTop="1" thickBot="1">
      <c r="A72" s="2"/>
      <c r="B72" s="18" t="s">
        <v>19</v>
      </c>
      <c r="C72" s="2"/>
      <c r="D72" s="21">
        <v>11225</v>
      </c>
      <c r="E72" s="2"/>
      <c r="F72" s="40" t="s">
        <v>33</v>
      </c>
      <c r="G72" s="2"/>
      <c r="H72" s="40"/>
      <c r="I72" s="2"/>
      <c r="J72" s="68"/>
      <c r="K72" s="2"/>
      <c r="L72" s="21">
        <f t="shared" si="1"/>
        <v>11225</v>
      </c>
      <c r="M72" s="2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6" customHeight="1" thickBot="1">
      <c r="A73" s="2"/>
      <c r="B73" s="3"/>
      <c r="C73" s="3"/>
      <c r="D73" s="12"/>
      <c r="E73" s="3"/>
      <c r="F73" s="9"/>
      <c r="G73" s="3"/>
      <c r="H73" s="10"/>
      <c r="I73" s="3"/>
      <c r="J73" s="71"/>
      <c r="K73" s="3"/>
      <c r="L73" s="12"/>
      <c r="M73" s="2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6.5" thickTop="1" thickBot="1">
      <c r="A74" s="2"/>
      <c r="B74" s="18" t="s">
        <v>20</v>
      </c>
      <c r="C74" s="3"/>
      <c r="D74" s="21">
        <v>36000</v>
      </c>
      <c r="E74" s="2"/>
      <c r="F74" s="40" t="s">
        <v>33</v>
      </c>
      <c r="G74" s="2"/>
      <c r="H74" s="40"/>
      <c r="I74" s="2"/>
      <c r="J74" s="68"/>
      <c r="K74" s="2"/>
      <c r="L74" s="21">
        <f t="shared" si="1"/>
        <v>36000</v>
      </c>
      <c r="M74" s="2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thickBot="1">
      <c r="A75" s="2"/>
      <c r="B75" s="2"/>
      <c r="C75" s="2"/>
      <c r="D75" s="2"/>
      <c r="E75" s="2"/>
      <c r="F75" s="5"/>
      <c r="G75" s="2"/>
      <c r="H75" s="5"/>
      <c r="I75" s="2"/>
      <c r="J75" s="69"/>
      <c r="K75" s="2"/>
      <c r="L75" s="13"/>
      <c r="M75" s="2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6.5" thickTop="1" thickBot="1">
      <c r="A76" s="2"/>
      <c r="B76" s="18" t="s">
        <v>23</v>
      </c>
      <c r="C76" s="3"/>
      <c r="D76" s="21">
        <v>98700</v>
      </c>
      <c r="E76" s="2"/>
      <c r="F76" s="40" t="s">
        <v>33</v>
      </c>
      <c r="G76" s="2"/>
      <c r="H76" s="40"/>
      <c r="I76" s="2"/>
      <c r="J76" s="68"/>
      <c r="K76" s="2"/>
      <c r="L76" s="21">
        <f t="shared" ref="L76:L82" si="2">IF(F76="NC",D76,IF(AND(F76="+",H76="%"),D76*(1+J76/100),IF(AND(F76="+",H76="$"),D76+J76,IF(AND(F76="-",H76="%"),D76*(1-J76/100),IF(AND(F76="-",H76="$"),D76-J76,0)))))</f>
        <v>98700</v>
      </c>
      <c r="M76" s="2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6" customHeight="1" thickBot="1">
      <c r="A77" s="2"/>
      <c r="B77" s="3"/>
      <c r="C77" s="3"/>
      <c r="D77" s="12"/>
      <c r="E77" s="3"/>
      <c r="F77" s="9"/>
      <c r="G77" s="3"/>
      <c r="H77" s="10"/>
      <c r="I77" s="3"/>
      <c r="J77" s="71"/>
      <c r="K77" s="3"/>
      <c r="L77" s="12"/>
      <c r="M77" s="2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6.5" thickTop="1" thickBot="1">
      <c r="A78" s="2"/>
      <c r="B78" s="18" t="s">
        <v>24</v>
      </c>
      <c r="C78" s="2"/>
      <c r="D78" s="21">
        <v>45200</v>
      </c>
      <c r="E78" s="2"/>
      <c r="F78" s="40" t="s">
        <v>33</v>
      </c>
      <c r="G78" s="2"/>
      <c r="H78" s="40"/>
      <c r="I78" s="2"/>
      <c r="J78" s="68"/>
      <c r="K78" s="2"/>
      <c r="L78" s="21">
        <f t="shared" si="2"/>
        <v>45200</v>
      </c>
      <c r="M78" s="2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6" customHeight="1" thickBot="1">
      <c r="A79" s="2"/>
      <c r="B79" s="3"/>
      <c r="C79" s="3"/>
      <c r="D79" s="12"/>
      <c r="E79" s="3"/>
      <c r="F79" s="9"/>
      <c r="G79" s="3"/>
      <c r="H79" s="10"/>
      <c r="I79" s="3"/>
      <c r="J79" s="71"/>
      <c r="K79" s="3"/>
      <c r="L79" s="12"/>
      <c r="M79" s="2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6.5" thickTop="1" thickBot="1">
      <c r="A80" s="2"/>
      <c r="B80" s="18" t="s">
        <v>25</v>
      </c>
      <c r="C80" s="2"/>
      <c r="D80" s="21">
        <v>451200</v>
      </c>
      <c r="E80" s="2"/>
      <c r="F80" s="40" t="s">
        <v>33</v>
      </c>
      <c r="G80" s="2"/>
      <c r="H80" s="40"/>
      <c r="I80" s="2"/>
      <c r="J80" s="68"/>
      <c r="K80" s="2"/>
      <c r="L80" s="21">
        <f t="shared" si="2"/>
        <v>451200</v>
      </c>
      <c r="M80" s="2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6" customHeight="1" thickBot="1">
      <c r="A81" s="2"/>
      <c r="B81" s="3"/>
      <c r="C81" s="3"/>
      <c r="D81" s="12"/>
      <c r="E81" s="3"/>
      <c r="F81" s="14"/>
      <c r="G81" s="3"/>
      <c r="H81" s="3"/>
      <c r="I81" s="3"/>
      <c r="J81" s="72"/>
      <c r="K81" s="3"/>
      <c r="L81" s="12"/>
      <c r="M81" s="3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6.5" thickTop="1" thickBot="1">
      <c r="A82" s="2"/>
      <c r="B82" s="18" t="s">
        <v>26</v>
      </c>
      <c r="C82" s="3"/>
      <c r="D82" s="21">
        <v>90000</v>
      </c>
      <c r="E82" s="2"/>
      <c r="F82" s="40" t="s">
        <v>33</v>
      </c>
      <c r="G82" s="5"/>
      <c r="H82" s="40"/>
      <c r="I82" s="2"/>
      <c r="J82" s="68"/>
      <c r="K82" s="2"/>
      <c r="L82" s="21">
        <f t="shared" si="2"/>
        <v>90000</v>
      </c>
      <c r="M82" s="2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thickBo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>
      <c r="A86" s="2"/>
      <c r="B86" s="76" t="s">
        <v>0</v>
      </c>
      <c r="C86" s="77"/>
      <c r="D86" s="2"/>
      <c r="E86" s="2"/>
      <c r="F86" s="2"/>
      <c r="G86" s="2"/>
      <c r="H86" s="2"/>
      <c r="I86" s="2"/>
      <c r="J86" s="2"/>
      <c r="K86" s="2"/>
      <c r="L86" s="2"/>
      <c r="M86" s="2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>
      <c r="A87" s="2"/>
      <c r="B87" s="78" t="s">
        <v>55</v>
      </c>
      <c r="C87" s="79"/>
      <c r="D87" s="2"/>
      <c r="E87" s="2"/>
      <c r="F87" s="2"/>
      <c r="G87" s="2"/>
      <c r="H87" s="2"/>
      <c r="I87" s="2"/>
      <c r="J87" s="2"/>
      <c r="K87" s="2"/>
      <c r="L87" s="2"/>
      <c r="M87" s="2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" customHeight="1" thickBot="1">
      <c r="A88" s="2"/>
      <c r="B88" s="15" t="s">
        <v>1</v>
      </c>
      <c r="C88" s="16"/>
      <c r="D88" s="2"/>
      <c r="E88" s="2"/>
      <c r="F88" s="2"/>
      <c r="G88" s="2"/>
      <c r="H88" s="2"/>
      <c r="I88" s="2"/>
      <c r="J88" s="2"/>
      <c r="K88" s="2"/>
      <c r="L88" s="2"/>
      <c r="M88" s="2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thickBo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thickBot="1">
      <c r="A92" s="2"/>
      <c r="B92" s="2"/>
      <c r="C92" s="2"/>
      <c r="D92" s="26" t="s">
        <v>3</v>
      </c>
      <c r="E92" s="2"/>
      <c r="F92" s="2"/>
      <c r="G92" s="2"/>
      <c r="H92" s="2"/>
      <c r="I92" s="2"/>
      <c r="J92" s="2"/>
      <c r="K92" s="2"/>
      <c r="L92" s="26" t="s">
        <v>29</v>
      </c>
      <c r="M92" s="2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thickBo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>
      <c r="A94" s="2"/>
      <c r="B94" s="27" t="s">
        <v>34</v>
      </c>
      <c r="C94" s="2"/>
      <c r="D94" s="30">
        <f>+D34</f>
        <v>1590039.8529599998</v>
      </c>
      <c r="E94" s="2"/>
      <c r="F94" s="2"/>
      <c r="G94" s="2"/>
      <c r="H94" s="2"/>
      <c r="I94" s="2"/>
      <c r="J94" s="2"/>
      <c r="K94" s="2"/>
      <c r="L94" s="30">
        <f>+L34</f>
        <v>1590039.8529599998</v>
      </c>
      <c r="M94" s="2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>
      <c r="A95" s="2"/>
      <c r="B95" s="28" t="s">
        <v>35</v>
      </c>
      <c r="C95" s="2"/>
      <c r="D95" s="60">
        <f>SUM(D36:D40)*D34</f>
        <v>985824.70883519982</v>
      </c>
      <c r="E95" s="61"/>
      <c r="F95" s="61"/>
      <c r="G95" s="61"/>
      <c r="H95" s="61"/>
      <c r="I95" s="61"/>
      <c r="J95" s="61"/>
      <c r="K95" s="61"/>
      <c r="L95" s="60">
        <f>SUM(L36:L40)*L34</f>
        <v>985824.70883519982</v>
      </c>
      <c r="M95" s="2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>
      <c r="A96" s="2"/>
      <c r="B96" s="28"/>
      <c r="C96" s="2"/>
      <c r="D96" s="62"/>
      <c r="E96" s="61"/>
      <c r="F96" s="61"/>
      <c r="G96" s="61"/>
      <c r="H96" s="61"/>
      <c r="I96" s="61"/>
      <c r="J96" s="61"/>
      <c r="K96" s="61"/>
      <c r="L96" s="62"/>
      <c r="M96" s="2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>
      <c r="A97" s="2"/>
      <c r="B97" s="28" t="s">
        <v>36</v>
      </c>
      <c r="C97" s="2"/>
      <c r="D97" s="63">
        <f>D94-D95</f>
        <v>604215.14412479999</v>
      </c>
      <c r="E97" s="61"/>
      <c r="F97" s="61"/>
      <c r="G97" s="61"/>
      <c r="H97" s="61"/>
      <c r="I97" s="61"/>
      <c r="J97" s="61"/>
      <c r="K97" s="61"/>
      <c r="L97" s="63">
        <f>L94-L95</f>
        <v>604215.14412479999</v>
      </c>
      <c r="M97" s="2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>
      <c r="A98" s="2"/>
      <c r="B98" s="28"/>
      <c r="C98" s="2"/>
      <c r="D98" s="32"/>
      <c r="E98" s="2"/>
      <c r="F98" s="2"/>
      <c r="G98" s="2"/>
      <c r="H98" s="2"/>
      <c r="I98" s="2"/>
      <c r="J98" s="2"/>
      <c r="K98" s="2"/>
      <c r="L98" s="32"/>
      <c r="M98" s="2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>
      <c r="A99" s="2"/>
      <c r="B99" s="28" t="s">
        <v>37</v>
      </c>
      <c r="C99" s="2"/>
      <c r="D99" s="33">
        <f>SUM(D42:D52)*D34</f>
        <v>178084.46353152001</v>
      </c>
      <c r="E99" s="2"/>
      <c r="F99" s="2"/>
      <c r="G99" s="2"/>
      <c r="H99" s="2"/>
      <c r="I99" s="2"/>
      <c r="J99" s="2"/>
      <c r="K99" s="2"/>
      <c r="L99" s="33">
        <f>SUM(L42:L52)*L34</f>
        <v>178084.46353152001</v>
      </c>
      <c r="M99" s="2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>
      <c r="A100" s="2"/>
      <c r="B100" s="28" t="s">
        <v>38</v>
      </c>
      <c r="C100" s="2"/>
      <c r="D100" s="55">
        <f>SUM(D54:D74)</f>
        <v>378600</v>
      </c>
      <c r="E100" s="2"/>
      <c r="F100" s="2"/>
      <c r="G100" s="2"/>
      <c r="H100" s="2"/>
      <c r="I100" s="2"/>
      <c r="J100" s="2"/>
      <c r="K100" s="2"/>
      <c r="L100" s="55">
        <f>SUM(L54:L74)</f>
        <v>378600</v>
      </c>
      <c r="M100" s="2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>
      <c r="A101" s="2"/>
      <c r="B101" s="28"/>
      <c r="C101" s="2"/>
      <c r="D101" s="31"/>
      <c r="E101" s="2"/>
      <c r="F101" s="2"/>
      <c r="G101" s="2"/>
      <c r="H101" s="2"/>
      <c r="I101" s="2"/>
      <c r="J101" s="2"/>
      <c r="K101" s="2"/>
      <c r="L101" s="31"/>
      <c r="M101" s="2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>
      <c r="A102" s="2"/>
      <c r="B102" s="28" t="s">
        <v>39</v>
      </c>
      <c r="C102" s="2"/>
      <c r="D102" s="60">
        <f>D99+D100</f>
        <v>556684.46353151998</v>
      </c>
      <c r="E102" s="64"/>
      <c r="F102" s="64"/>
      <c r="G102" s="64"/>
      <c r="H102" s="64"/>
      <c r="I102" s="64"/>
      <c r="J102" s="64"/>
      <c r="K102" s="64"/>
      <c r="L102" s="60">
        <f>L99+L100</f>
        <v>556684.46353151998</v>
      </c>
      <c r="M102" s="2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>
      <c r="A103" s="2"/>
      <c r="B103" s="28"/>
      <c r="C103" s="2"/>
      <c r="D103" s="62"/>
      <c r="E103" s="64"/>
      <c r="F103" s="64"/>
      <c r="G103" s="64"/>
      <c r="H103" s="64"/>
      <c r="I103" s="64"/>
      <c r="J103" s="64"/>
      <c r="K103" s="64"/>
      <c r="L103" s="62"/>
      <c r="M103" s="2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thickBot="1">
      <c r="A104" s="2"/>
      <c r="B104" s="28" t="s">
        <v>40</v>
      </c>
      <c r="C104" s="2"/>
      <c r="D104" s="65">
        <f>D97-D102</f>
        <v>47530.680593280005</v>
      </c>
      <c r="E104" s="64"/>
      <c r="F104" s="64"/>
      <c r="G104" s="64"/>
      <c r="H104" s="64"/>
      <c r="I104" s="64"/>
      <c r="J104" s="64"/>
      <c r="K104" s="64"/>
      <c r="L104" s="65">
        <f>L97-L102</f>
        <v>47530.680593280005</v>
      </c>
      <c r="M104" s="2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thickTop="1">
      <c r="A105" s="2"/>
      <c r="B105" s="28"/>
      <c r="C105" s="2"/>
      <c r="D105" s="32"/>
      <c r="E105" s="2"/>
      <c r="F105" s="2"/>
      <c r="G105" s="2"/>
      <c r="H105" s="2"/>
      <c r="I105" s="2"/>
      <c r="J105" s="2"/>
      <c r="K105" s="2"/>
      <c r="L105" s="32"/>
      <c r="M105" s="2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>
      <c r="A106" s="2"/>
      <c r="B106" s="28" t="s">
        <v>41</v>
      </c>
      <c r="C106" s="2"/>
      <c r="D106" s="34">
        <f>D104/D94</f>
        <v>2.9892760552383286E-2</v>
      </c>
      <c r="E106" s="2"/>
      <c r="F106" s="2"/>
      <c r="G106" s="2"/>
      <c r="H106" s="2"/>
      <c r="I106" s="2"/>
      <c r="J106" s="2"/>
      <c r="K106" s="2"/>
      <c r="L106" s="34">
        <f>L104/L94</f>
        <v>2.9892760552383286E-2</v>
      </c>
      <c r="M106" s="2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>
      <c r="A107" s="2"/>
      <c r="B107" s="28"/>
      <c r="C107" s="2"/>
      <c r="D107" s="34"/>
      <c r="E107" s="2"/>
      <c r="F107" s="2"/>
      <c r="G107" s="2"/>
      <c r="H107" s="2"/>
      <c r="I107" s="2"/>
      <c r="J107" s="2"/>
      <c r="K107" s="2"/>
      <c r="L107" s="34"/>
      <c r="M107" s="2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>
      <c r="A108" s="2"/>
      <c r="B108" s="28" t="s">
        <v>42</v>
      </c>
      <c r="C108" s="2"/>
      <c r="D108" s="35">
        <f>D34/SUM(D76:D82)</f>
        <v>2.3208872470588231</v>
      </c>
      <c r="E108" s="2"/>
      <c r="F108" s="2"/>
      <c r="G108" s="2"/>
      <c r="H108" s="2"/>
      <c r="I108" s="2"/>
      <c r="J108" s="2"/>
      <c r="K108" s="2"/>
      <c r="L108" s="35">
        <f>L34/SUM(L76:L82)</f>
        <v>2.3208872470588231</v>
      </c>
      <c r="M108" s="2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>
      <c r="A109" s="2"/>
      <c r="B109" s="28"/>
      <c r="C109" s="2"/>
      <c r="D109" s="35"/>
      <c r="E109" s="2"/>
      <c r="F109" s="2"/>
      <c r="G109" s="2"/>
      <c r="H109" s="2"/>
      <c r="I109" s="2"/>
      <c r="J109" s="2"/>
      <c r="K109" s="2"/>
      <c r="L109" s="35"/>
      <c r="M109" s="2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thickBot="1">
      <c r="A110" s="2"/>
      <c r="B110" s="29" t="s">
        <v>43</v>
      </c>
      <c r="C110" s="2"/>
      <c r="D110" s="36">
        <f>+D104/SUM(D76:D82)</f>
        <v>6.9377726745409443E-2</v>
      </c>
      <c r="E110" s="2"/>
      <c r="F110" s="2"/>
      <c r="G110" s="2"/>
      <c r="H110" s="2"/>
      <c r="I110" s="2"/>
      <c r="J110" s="2"/>
      <c r="K110" s="2"/>
      <c r="L110" s="36">
        <f>+L104/SUM(L76:L82)</f>
        <v>6.9377726745409443E-2</v>
      </c>
      <c r="M110" s="2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56"/>
      <c r="O112" s="56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56"/>
      <c r="O113" s="56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56"/>
      <c r="O114" s="56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56"/>
      <c r="O115" s="56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56"/>
      <c r="O116" s="56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56"/>
      <c r="O117" s="56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56"/>
      <c r="O118" s="56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56"/>
      <c r="O119" s="56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56"/>
      <c r="O120" s="56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56"/>
      <c r="O121" s="56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56"/>
      <c r="O122" s="56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56"/>
      <c r="O123" s="56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56"/>
      <c r="O124" s="56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56"/>
      <c r="O125" s="56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56"/>
      <c r="O126" s="56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56"/>
      <c r="O127" s="56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56"/>
      <c r="O128" s="56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56"/>
      <c r="O129" s="56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56"/>
      <c r="O130" s="56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56"/>
      <c r="O131" s="56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56"/>
      <c r="O132" s="56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56"/>
      <c r="O133" s="56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56"/>
      <c r="O134" s="56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56"/>
      <c r="O135" s="56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56"/>
      <c r="O136" s="56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56"/>
      <c r="O137" s="56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56"/>
      <c r="O138" s="56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56"/>
      <c r="O139" s="56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56"/>
      <c r="O140" s="56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56"/>
      <c r="O141" s="56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56"/>
      <c r="O142" s="56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56"/>
      <c r="O143" s="56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56"/>
      <c r="O144" s="56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56"/>
      <c r="O145" s="56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56"/>
      <c r="O146" s="56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56"/>
      <c r="O147" s="56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56"/>
      <c r="O148" s="56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56"/>
      <c r="O149" s="56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56"/>
      <c r="O150" s="56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56"/>
      <c r="O151" s="56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56"/>
      <c r="O152" s="56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56"/>
      <c r="O153" s="56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56"/>
      <c r="O154" s="56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56"/>
      <c r="O155" s="56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56"/>
      <c r="O156" s="56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56"/>
      <c r="O157" s="56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56"/>
      <c r="O158" s="56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56"/>
      <c r="O159" s="56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56"/>
      <c r="O160" s="56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56"/>
      <c r="O161" s="56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56"/>
      <c r="O162" s="56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56"/>
      <c r="O163" s="56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56"/>
      <c r="O164" s="56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56"/>
      <c r="O165" s="56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56"/>
      <c r="O166" s="56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56"/>
      <c r="O167" s="56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56"/>
      <c r="O168" s="56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56"/>
      <c r="O169" s="56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56"/>
      <c r="O170" s="56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56"/>
      <c r="O171" s="56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56"/>
      <c r="O172" s="56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56"/>
      <c r="O173" s="56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56"/>
      <c r="O174" s="56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56"/>
      <c r="O175" s="56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56"/>
      <c r="O176" s="56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2:28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56"/>
      <c r="O177" s="56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2:28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56"/>
      <c r="O178" s="56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2:28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56"/>
      <c r="O179" s="56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2:28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56"/>
      <c r="O180" s="56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2:28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56"/>
      <c r="O181" s="56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2:28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56"/>
      <c r="O182" s="56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2:28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56"/>
      <c r="O183" s="56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2:28">
      <c r="M184" s="1"/>
      <c r="N184" s="56"/>
      <c r="O184" s="56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2:28">
      <c r="M185" s="1"/>
      <c r="N185" s="56"/>
      <c r="O185" s="56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2:28">
      <c r="M186" s="1"/>
      <c r="N186" s="56"/>
      <c r="O186" s="56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2:28">
      <c r="M187" s="1"/>
      <c r="N187" s="56"/>
      <c r="O187" s="56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2:28">
      <c r="M188" s="1"/>
      <c r="N188" s="56"/>
      <c r="O188" s="56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2:28">
      <c r="M189" s="1"/>
      <c r="N189" s="56"/>
      <c r="O189" s="56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2:28">
      <c r="M190" s="1"/>
      <c r="N190" s="56"/>
      <c r="O190" s="56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2:28">
      <c r="M191" s="1"/>
      <c r="N191" s="56"/>
      <c r="O191" s="56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2:28">
      <c r="M192" s="1"/>
      <c r="N192" s="56"/>
      <c r="O192" s="56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3:28">
      <c r="M193" s="1"/>
      <c r="N193" s="56"/>
      <c r="O193" s="56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3:28">
      <c r="M194" s="1"/>
      <c r="N194" s="56"/>
      <c r="O194" s="56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3:28">
      <c r="M195" s="1"/>
      <c r="N195" s="56"/>
      <c r="O195" s="56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3:28">
      <c r="M196" s="1"/>
      <c r="N196" s="56"/>
      <c r="O196" s="56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3:28">
      <c r="M197" s="1"/>
      <c r="N197" s="56"/>
      <c r="O197" s="56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3:28">
      <c r="M198" s="1"/>
      <c r="N198" s="56"/>
      <c r="O198" s="56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3:28">
      <c r="M199" s="1"/>
      <c r="N199" s="56"/>
      <c r="O199" s="56"/>
    </row>
  </sheetData>
  <mergeCells count="7">
    <mergeCell ref="M4:O4"/>
    <mergeCell ref="B86:C86"/>
    <mergeCell ref="B87:C87"/>
    <mergeCell ref="B2:C2"/>
    <mergeCell ref="B3:C3"/>
    <mergeCell ref="G3:I3"/>
    <mergeCell ref="M3:O3"/>
  </mergeCells>
  <phoneticPr fontId="0" type="noConversion"/>
  <hyperlinks>
    <hyperlink ref="N6" r:id="rId1"/>
    <hyperlink ref="N8" r:id="rId2"/>
    <hyperlink ref="N10" r:id="rId3"/>
    <hyperlink ref="N12" r:id="rId4"/>
    <hyperlink ref="N14" r:id="rId5"/>
    <hyperlink ref="N16" r:id="rId6"/>
    <hyperlink ref="N18" r:id="rId7"/>
    <hyperlink ref="N20" r:id="rId8"/>
    <hyperlink ref="N22" r:id="rId9"/>
    <hyperlink ref="N24" r:id="rId10"/>
  </hyperlinks>
  <pageMargins left="0.7" right="0.7" top="0.75" bottom="0.75" header="0.3" footer="0.3"/>
  <pageSetup scale="70" fitToHeight="2" orientation="portrait" r:id="rId11"/>
  <headerFooter>
    <oddFooter>&amp;C© 2010 Cengage Learning. All Rights Reserved. May not be scanned, copied or duplicated, or posted to a publicly accessible website, in whole or in part.</oddFooter>
  </headerFooter>
  <drawing r:id="rId1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8"/>
  <sheetViews>
    <sheetView zoomScaleNormal="100" workbookViewId="0">
      <selection activeCell="F5" sqref="F5"/>
    </sheetView>
  </sheetViews>
  <sheetFormatPr defaultRowHeight="15"/>
  <cols>
    <col min="1" max="1" width="4.5703125" customWidth="1"/>
    <col min="2" max="2" width="23.5703125" customWidth="1"/>
    <col min="3" max="3" width="5.28515625" customWidth="1"/>
    <col min="4" max="4" width="15.7109375" customWidth="1"/>
    <col min="5" max="5" width="5.28515625" customWidth="1"/>
    <col min="6" max="6" width="15.7109375" customWidth="1"/>
    <col min="7" max="7" width="5.28515625" customWidth="1"/>
    <col min="8" max="8" width="15.7109375" customWidth="1"/>
    <col min="9" max="9" width="5.28515625" customWidth="1"/>
    <col min="10" max="10" width="15.7109375" customWidth="1"/>
    <col min="11" max="11" width="5.28515625" customWidth="1"/>
    <col min="12" max="12" width="15.7109375" customWidth="1"/>
    <col min="13" max="13" width="6.140625" customWidth="1"/>
  </cols>
  <sheetData>
    <row r="1" spans="1:24" ht="15.75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>
      <c r="A2" s="2"/>
      <c r="B2" s="76" t="s">
        <v>0</v>
      </c>
      <c r="C2" s="77"/>
      <c r="D2" s="2"/>
      <c r="E2" s="2"/>
      <c r="F2" s="2"/>
      <c r="G2" s="2"/>
      <c r="H2" s="44" t="s">
        <v>59</v>
      </c>
      <c r="I2" s="45"/>
      <c r="J2" s="46"/>
      <c r="K2" s="2"/>
      <c r="L2" s="2"/>
      <c r="M2" s="2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 s="2"/>
      <c r="B3" s="78" t="s">
        <v>55</v>
      </c>
      <c r="C3" s="79"/>
      <c r="D3" s="2"/>
      <c r="E3" s="2"/>
      <c r="F3" s="2"/>
      <c r="G3" s="2"/>
      <c r="H3" s="47" t="s">
        <v>60</v>
      </c>
      <c r="I3" s="48"/>
      <c r="J3" s="49"/>
      <c r="K3" s="2"/>
      <c r="L3" s="2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5.75" thickBot="1">
      <c r="A4" s="2"/>
      <c r="B4" s="82" t="s">
        <v>61</v>
      </c>
      <c r="C4" s="83"/>
      <c r="D4" s="2"/>
      <c r="E4" s="2"/>
      <c r="F4" s="2"/>
      <c r="G4" s="2"/>
      <c r="H4" s="50"/>
      <c r="I4" s="51"/>
      <c r="J4" s="52"/>
      <c r="K4" s="2"/>
      <c r="L4" s="2"/>
      <c r="M4" s="2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5.75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5.75" thickBot="1">
      <c r="A7" s="2"/>
      <c r="B7" s="2"/>
      <c r="C7" s="2"/>
      <c r="D7" s="53" t="s">
        <v>3</v>
      </c>
      <c r="E7" s="2"/>
      <c r="F7" s="54" t="s">
        <v>62</v>
      </c>
      <c r="G7" s="2"/>
      <c r="H7" s="54" t="s">
        <v>63</v>
      </c>
      <c r="I7" s="2"/>
      <c r="J7" s="54" t="s">
        <v>64</v>
      </c>
      <c r="K7" s="2"/>
      <c r="L7" s="54" t="s">
        <v>65</v>
      </c>
      <c r="M7" s="2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5.75" thickBo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>
      <c r="A9" s="2"/>
      <c r="B9" s="27" t="s">
        <v>34</v>
      </c>
      <c r="C9" s="2"/>
      <c r="D9" s="30">
        <v>1590040</v>
      </c>
      <c r="E9" s="2"/>
      <c r="F9" s="27"/>
      <c r="G9" s="2"/>
      <c r="H9" s="27"/>
      <c r="I9" s="2"/>
      <c r="J9" s="27"/>
      <c r="K9" s="2"/>
      <c r="L9" s="27"/>
      <c r="M9" s="2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>
      <c r="A10" s="2"/>
      <c r="B10" s="28" t="s">
        <v>35</v>
      </c>
      <c r="C10" s="2"/>
      <c r="D10" s="66">
        <v>985824.8</v>
      </c>
      <c r="E10" s="2"/>
      <c r="F10" s="74"/>
      <c r="G10" s="2"/>
      <c r="H10" s="74"/>
      <c r="I10" s="2"/>
      <c r="J10" s="74"/>
      <c r="K10" s="2"/>
      <c r="L10" s="74"/>
      <c r="M10" s="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>
      <c r="A11" s="2"/>
      <c r="B11" s="28"/>
      <c r="C11" s="2"/>
      <c r="D11" s="62"/>
      <c r="E11" s="2"/>
      <c r="F11" s="28"/>
      <c r="G11" s="2"/>
      <c r="H11" s="28"/>
      <c r="I11" s="2"/>
      <c r="J11" s="28"/>
      <c r="K11" s="2"/>
      <c r="L11" s="28"/>
      <c r="M11" s="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>
      <c r="A12" s="2"/>
      <c r="B12" s="28" t="s">
        <v>36</v>
      </c>
      <c r="C12" s="2"/>
      <c r="D12" s="67">
        <v>604215.19999999995</v>
      </c>
      <c r="E12" s="2"/>
      <c r="F12" s="28"/>
      <c r="G12" s="2"/>
      <c r="H12" s="28"/>
      <c r="I12" s="2"/>
      <c r="J12" s="28"/>
      <c r="K12" s="2"/>
      <c r="L12" s="28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>
      <c r="A13" s="2"/>
      <c r="B13" s="28"/>
      <c r="C13" s="2"/>
      <c r="D13" s="32"/>
      <c r="E13" s="2"/>
      <c r="F13" s="28"/>
      <c r="G13" s="2"/>
      <c r="H13" s="28"/>
      <c r="I13" s="2"/>
      <c r="J13" s="28"/>
      <c r="K13" s="2"/>
      <c r="L13" s="28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>
      <c r="A14" s="2"/>
      <c r="B14" s="28" t="s">
        <v>37</v>
      </c>
      <c r="C14" s="2"/>
      <c r="D14" s="33">
        <v>178084.48000000004</v>
      </c>
      <c r="E14" s="2"/>
      <c r="F14" s="28"/>
      <c r="G14" s="2"/>
      <c r="H14" s="28"/>
      <c r="I14" s="2"/>
      <c r="J14" s="28"/>
      <c r="K14" s="2"/>
      <c r="L14" s="28"/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>
      <c r="A15" s="2"/>
      <c r="B15" s="28" t="s">
        <v>38</v>
      </c>
      <c r="C15" s="2"/>
      <c r="D15" s="55">
        <v>378600</v>
      </c>
      <c r="E15" s="2"/>
      <c r="F15" s="74"/>
      <c r="G15" s="2"/>
      <c r="H15" s="74"/>
      <c r="I15" s="2"/>
      <c r="J15" s="74"/>
      <c r="K15" s="2"/>
      <c r="L15" s="74"/>
      <c r="M15" s="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>
      <c r="A16" s="2"/>
      <c r="B16" s="28"/>
      <c r="C16" s="2"/>
      <c r="D16" s="31"/>
      <c r="E16" s="2"/>
      <c r="F16" s="28"/>
      <c r="G16" s="2"/>
      <c r="H16" s="28"/>
      <c r="I16" s="2"/>
      <c r="J16" s="28"/>
      <c r="K16" s="2"/>
      <c r="L16" s="28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>
      <c r="A17" s="2"/>
      <c r="B17" s="28" t="s">
        <v>39</v>
      </c>
      <c r="C17" s="2"/>
      <c r="D17" s="60">
        <v>556684.48</v>
      </c>
      <c r="E17" s="2"/>
      <c r="F17" s="74"/>
      <c r="G17" s="2"/>
      <c r="H17" s="74"/>
      <c r="I17" s="2"/>
      <c r="J17" s="74"/>
      <c r="K17" s="2"/>
      <c r="L17" s="74"/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A18" s="2"/>
      <c r="B18" s="28"/>
      <c r="C18" s="2"/>
      <c r="D18" s="62"/>
      <c r="E18" s="2"/>
      <c r="F18" s="28"/>
      <c r="G18" s="2"/>
      <c r="H18" s="28"/>
      <c r="I18" s="2"/>
      <c r="J18" s="28"/>
      <c r="K18" s="2"/>
      <c r="L18" s="28"/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5.75" thickBot="1">
      <c r="A19" s="2"/>
      <c r="B19" s="28" t="s">
        <v>40</v>
      </c>
      <c r="C19" s="2"/>
      <c r="D19" s="65">
        <v>47530.719999999972</v>
      </c>
      <c r="E19" s="2"/>
      <c r="F19" s="73"/>
      <c r="G19" s="2"/>
      <c r="H19" s="73"/>
      <c r="I19" s="2"/>
      <c r="J19" s="73"/>
      <c r="K19" s="2"/>
      <c r="L19" s="73"/>
      <c r="M19" s="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5.75" thickTop="1">
      <c r="A20" s="2"/>
      <c r="B20" s="28"/>
      <c r="C20" s="2"/>
      <c r="D20" s="32"/>
      <c r="E20" s="2"/>
      <c r="F20" s="28"/>
      <c r="G20" s="2"/>
      <c r="H20" s="28"/>
      <c r="I20" s="2"/>
      <c r="J20" s="28"/>
      <c r="K20" s="2"/>
      <c r="L20" s="28"/>
      <c r="M20" s="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>
      <c r="A21" s="2"/>
      <c r="B21" s="28" t="s">
        <v>41</v>
      </c>
      <c r="C21" s="2"/>
      <c r="D21" s="34">
        <v>2.9892782571507619E-2</v>
      </c>
      <c r="E21" s="2"/>
      <c r="F21" s="28"/>
      <c r="G21" s="2"/>
      <c r="H21" s="28"/>
      <c r="I21" s="2"/>
      <c r="J21" s="28"/>
      <c r="K21" s="2"/>
      <c r="L21" s="28"/>
      <c r="M21" s="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A22" s="2"/>
      <c r="B22" s="28"/>
      <c r="C22" s="2"/>
      <c r="D22" s="34"/>
      <c r="E22" s="2"/>
      <c r="F22" s="28"/>
      <c r="G22" s="2"/>
      <c r="H22" s="28"/>
      <c r="I22" s="2"/>
      <c r="J22" s="28"/>
      <c r="K22" s="2"/>
      <c r="L22" s="28"/>
      <c r="M22" s="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>
      <c r="A23" s="2"/>
      <c r="B23" s="28" t="s">
        <v>42</v>
      </c>
      <c r="C23" s="2"/>
      <c r="D23" s="35">
        <v>2.3208874616844257</v>
      </c>
      <c r="E23" s="2"/>
      <c r="F23" s="28"/>
      <c r="G23" s="2"/>
      <c r="H23" s="28"/>
      <c r="I23" s="2"/>
      <c r="J23" s="28"/>
      <c r="K23" s="2"/>
      <c r="L23" s="28"/>
      <c r="M23" s="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>
      <c r="A24" s="2"/>
      <c r="B24" s="28"/>
      <c r="C24" s="2"/>
      <c r="D24" s="35"/>
      <c r="E24" s="2"/>
      <c r="F24" s="28"/>
      <c r="G24" s="2"/>
      <c r="H24" s="28"/>
      <c r="I24" s="2"/>
      <c r="J24" s="28"/>
      <c r="K24" s="2"/>
      <c r="L24" s="28"/>
      <c r="M24" s="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5.75" thickBot="1">
      <c r="A25" s="2"/>
      <c r="B25" s="29" t="s">
        <v>43</v>
      </c>
      <c r="C25" s="2"/>
      <c r="D25" s="36">
        <v>6.9377784265070755E-2</v>
      </c>
      <c r="E25" s="2"/>
      <c r="F25" s="29"/>
      <c r="G25" s="2"/>
      <c r="H25" s="29"/>
      <c r="I25" s="2"/>
      <c r="J25" s="29"/>
      <c r="K25" s="2"/>
      <c r="L25" s="29"/>
      <c r="M25" s="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</sheetData>
  <mergeCells count="3">
    <mergeCell ref="B2:C2"/>
    <mergeCell ref="B3:C3"/>
    <mergeCell ref="B4:C4"/>
  </mergeCells>
  <phoneticPr fontId="0" type="noConversion"/>
  <pageMargins left="0.7" right="0.7" top="0.75" bottom="0.75" header="0.3" footer="0.3"/>
  <pageSetup scale="87" orientation="landscape" r:id="rId1"/>
  <headerFooter>
    <oddFooter>&amp;C© 2010 Cengage Learning. All Rights Reserved. May not be scanned, copied or duplicated, or posted to a publicly accessible website, in whole or in part.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Input Form</vt:lpstr>
      <vt:lpstr>Answer Sheet</vt:lpstr>
      <vt:lpstr>Sheet3</vt:lpstr>
      <vt:lpstr>'Answer Sheet'!Print_Area</vt:lpstr>
      <vt:lpstr>'Input Form'!Print_Area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jrich</cp:lastModifiedBy>
  <cp:lastPrinted>2009-06-14T17:13:15Z</cp:lastPrinted>
  <dcterms:created xsi:type="dcterms:W3CDTF">2009-06-03T17:27:00Z</dcterms:created>
  <dcterms:modified xsi:type="dcterms:W3CDTF">2009-09-28T19:55:45Z</dcterms:modified>
</cp:coreProperties>
</file>